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rquivos\2018\ECOPONTO\PDF\"/>
    </mc:Choice>
  </mc:AlternateContent>
  <bookViews>
    <workbookView xWindow="0" yWindow="0" windowWidth="28800" windowHeight="13020"/>
  </bookViews>
  <sheets>
    <sheet name="Orçamento" sheetId="1" r:id="rId1"/>
    <sheet name="Quantitativo" sheetId="2" state="hidden" r:id="rId2"/>
    <sheet name="Cronograma" sheetId="3" r:id="rId3"/>
  </sheets>
  <externalReferences>
    <externalReference r:id="rId4"/>
  </externalReferences>
  <definedNames>
    <definedName name="_xlnm.Print_Titles" localSheetId="0">Orçamento!$1:$6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3" i="1" l="1"/>
  <c r="G93" i="1"/>
  <c r="G91" i="1"/>
  <c r="G90" i="1"/>
  <c r="G89" i="1"/>
  <c r="G88" i="1"/>
  <c r="G87" i="1"/>
  <c r="G86" i="1"/>
  <c r="G85" i="1" l="1"/>
  <c r="G84" i="1"/>
  <c r="G83" i="1"/>
  <c r="G219" i="1" l="1"/>
  <c r="G208" i="1" l="1"/>
  <c r="G207" i="1"/>
  <c r="D212" i="1"/>
  <c r="D215" i="1" s="1"/>
  <c r="H24" i="2"/>
  <c r="H31" i="2" s="1"/>
  <c r="H22" i="2"/>
  <c r="H21" i="2"/>
  <c r="D214" i="1" l="1"/>
  <c r="D199" i="1"/>
  <c r="G201" i="1"/>
  <c r="C16" i="3" l="1"/>
  <c r="C15" i="3"/>
  <c r="C14" i="3"/>
  <c r="C13" i="3"/>
  <c r="C12" i="3"/>
  <c r="C11" i="3"/>
  <c r="C10" i="3"/>
  <c r="C9" i="3"/>
  <c r="G163" i="1" l="1"/>
  <c r="D144" i="1"/>
  <c r="G144" i="1" s="1"/>
  <c r="G143" i="1"/>
  <c r="G220" i="1"/>
  <c r="G213" i="1"/>
  <c r="G211" i="1"/>
  <c r="G214" i="1"/>
  <c r="G210" i="1"/>
  <c r="G209" i="1"/>
  <c r="G205" i="1"/>
  <c r="D204" i="1"/>
  <c r="G204" i="1" s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5" i="1"/>
  <c r="G166" i="1"/>
  <c r="G212" i="1" l="1"/>
  <c r="G215" i="1"/>
  <c r="G202" i="1"/>
  <c r="G200" i="1"/>
  <c r="G199" i="1"/>
  <c r="G197" i="1"/>
  <c r="G196" i="1"/>
  <c r="G195" i="1"/>
  <c r="D217" i="1" l="1"/>
  <c r="D218" i="1" s="1"/>
  <c r="G218" i="1" s="1"/>
  <c r="G182" i="1"/>
  <c r="G183" i="1"/>
  <c r="G184" i="1"/>
  <c r="G185" i="1"/>
  <c r="G186" i="1"/>
  <c r="G187" i="1"/>
  <c r="G188" i="1"/>
  <c r="G189" i="1"/>
  <c r="G190" i="1"/>
  <c r="G181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67" i="1"/>
  <c r="G168" i="1"/>
  <c r="G169" i="1"/>
  <c r="G170" i="1"/>
  <c r="G171" i="1"/>
  <c r="G172" i="1"/>
  <c r="G173" i="1"/>
  <c r="G174" i="1"/>
  <c r="G175" i="1"/>
  <c r="G176" i="1"/>
  <c r="G177" i="1"/>
  <c r="G116" i="1"/>
  <c r="H101" i="2"/>
  <c r="D110" i="1" s="1"/>
  <c r="G110" i="1" s="1"/>
  <c r="H97" i="2"/>
  <c r="D106" i="1" s="1"/>
  <c r="H100" i="2"/>
  <c r="D109" i="1" s="1"/>
  <c r="H98" i="2"/>
  <c r="H92" i="2"/>
  <c r="D100" i="1" s="1"/>
  <c r="H90" i="2"/>
  <c r="H94" i="2" s="1"/>
  <c r="H95" i="2" s="1"/>
  <c r="H84" i="2"/>
  <c r="H88" i="2"/>
  <c r="H83" i="2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F44" i="1"/>
  <c r="G27" i="1"/>
  <c r="H38" i="2"/>
  <c r="H35" i="2"/>
  <c r="H28" i="2"/>
  <c r="E20" i="2"/>
  <c r="H29" i="2" l="1"/>
  <c r="D20" i="1" s="1"/>
  <c r="G20" i="1" s="1"/>
  <c r="G217" i="1"/>
  <c r="G221" i="1" s="1"/>
  <c r="D16" i="3" s="1"/>
  <c r="H16" i="3" s="1"/>
  <c r="G178" i="1"/>
  <c r="D14" i="3" s="1"/>
  <c r="G191" i="1"/>
  <c r="D15" i="3" s="1"/>
  <c r="H85" i="2"/>
  <c r="D96" i="1" s="1"/>
  <c r="H42" i="2"/>
  <c r="C6" i="2"/>
  <c r="D5" i="3" s="1"/>
  <c r="A6" i="2"/>
  <c r="A5" i="2"/>
  <c r="A4" i="3" s="1"/>
  <c r="J16" i="3" l="1"/>
  <c r="J15" i="3"/>
  <c r="H15" i="3"/>
  <c r="H14" i="3"/>
  <c r="F14" i="3"/>
  <c r="J14" i="3"/>
  <c r="D112" i="1" l="1"/>
  <c r="E105" i="2"/>
  <c r="D107" i="1"/>
  <c r="D98" i="1"/>
  <c r="H87" i="2"/>
  <c r="D97" i="1" s="1"/>
  <c r="D47" i="1"/>
  <c r="H74" i="2"/>
  <c r="D46" i="1" s="1"/>
  <c r="H72" i="2"/>
  <c r="D44" i="1" s="1"/>
  <c r="H71" i="2"/>
  <c r="D43" i="1" s="1"/>
  <c r="H105" i="2" l="1"/>
  <c r="D111" i="1" s="1"/>
  <c r="D101" i="1"/>
  <c r="D99" i="1"/>
  <c r="H60" i="2"/>
  <c r="H69" i="2" s="1"/>
  <c r="H68" i="2"/>
  <c r="H65" i="2"/>
  <c r="D39" i="1" s="1"/>
  <c r="D38" i="1"/>
  <c r="D37" i="1"/>
  <c r="G37" i="1" s="1"/>
  <c r="H59" i="2"/>
  <c r="D34" i="1"/>
  <c r="D33" i="1"/>
  <c r="D32" i="1"/>
  <c r="H50" i="2"/>
  <c r="D26" i="1" s="1"/>
  <c r="H37" i="2"/>
  <c r="H34" i="2"/>
  <c r="H20" i="2"/>
  <c r="D15" i="1" s="1"/>
  <c r="H32" i="2"/>
  <c r="H25" i="2"/>
  <c r="H26" i="2" s="1"/>
  <c r="D19" i="1" s="1"/>
  <c r="G19" i="1" s="1"/>
  <c r="D17" i="1"/>
  <c r="D16" i="1"/>
  <c r="H61" i="2" l="1"/>
  <c r="H67" i="2" s="1"/>
  <c r="H39" i="2"/>
  <c r="H45" i="2"/>
  <c r="H47" i="2" s="1"/>
  <c r="D25" i="1" s="1"/>
  <c r="H36" i="2"/>
  <c r="D102" i="1"/>
  <c r="H33" i="2"/>
  <c r="H44" i="2"/>
  <c r="D24" i="1" s="1"/>
  <c r="H70" i="2"/>
  <c r="D36" i="1"/>
  <c r="G36" i="1" s="1"/>
  <c r="G35" i="1" l="1"/>
  <c r="H80" i="2"/>
  <c r="H81" i="2" s="1"/>
  <c r="D92" i="1" s="1"/>
  <c r="H40" i="2"/>
  <c r="H41" i="2" s="1"/>
  <c r="D23" i="1" s="1"/>
  <c r="G112" i="1"/>
  <c r="G111" i="1"/>
  <c r="G109" i="1"/>
  <c r="G107" i="1"/>
  <c r="G106" i="1"/>
  <c r="F102" i="1"/>
  <c r="G102" i="1" s="1"/>
  <c r="B102" i="1"/>
  <c r="G101" i="1"/>
  <c r="G98" i="1"/>
  <c r="G99" i="1"/>
  <c r="G100" i="1"/>
  <c r="G97" i="1"/>
  <c r="G96" i="1"/>
  <c r="D22" i="1" l="1"/>
  <c r="G22" i="1" s="1"/>
  <c r="G113" i="1"/>
  <c r="D13" i="3" s="1"/>
  <c r="G103" i="1"/>
  <c r="D12" i="3" s="1"/>
  <c r="H12" i="3" s="1"/>
  <c r="G92" i="1"/>
  <c r="F82" i="1"/>
  <c r="B82" i="1"/>
  <c r="G47" i="1"/>
  <c r="G46" i="1"/>
  <c r="G44" i="1"/>
  <c r="G43" i="1"/>
  <c r="G42" i="1"/>
  <c r="G41" i="1"/>
  <c r="G39" i="1"/>
  <c r="G38" i="1"/>
  <c r="G34" i="1"/>
  <c r="G33" i="1"/>
  <c r="G32" i="1"/>
  <c r="G26" i="1"/>
  <c r="G25" i="1"/>
  <c r="G24" i="1"/>
  <c r="G23" i="1"/>
  <c r="G17" i="1"/>
  <c r="G16" i="1"/>
  <c r="G15" i="1"/>
  <c r="J13" i="3" l="1"/>
  <c r="H13" i="3"/>
  <c r="G82" i="1"/>
  <c r="D11" i="3" s="1"/>
  <c r="G28" i="1"/>
  <c r="D10" i="3" s="1"/>
  <c r="F10" i="3" s="1"/>
  <c r="H11" i="3" l="1"/>
  <c r="F11" i="3"/>
  <c r="G11" i="1"/>
  <c r="D7" i="3" l="1"/>
  <c r="C7" i="3"/>
  <c r="A7" i="3"/>
  <c r="G9" i="1" l="1"/>
  <c r="H16" i="2"/>
  <c r="D10" i="1" s="1"/>
  <c r="H12" i="2"/>
  <c r="D8" i="1" s="1"/>
  <c r="G8" i="1" s="1"/>
  <c r="G10" i="1" l="1"/>
  <c r="G12" i="1" s="1"/>
  <c r="H221" i="1" l="1"/>
  <c r="D9" i="3"/>
  <c r="F9" i="3" s="1"/>
  <c r="J17" i="3"/>
  <c r="H17" i="3" l="1"/>
  <c r="D17" i="3"/>
  <c r="H178" i="1" l="1"/>
  <c r="H191" i="1"/>
  <c r="H113" i="1"/>
  <c r="H103" i="1"/>
  <c r="H93" i="1"/>
  <c r="F17" i="3"/>
  <c r="F18" i="3" s="1"/>
  <c r="H18" i="3" s="1"/>
  <c r="H12" i="1"/>
  <c r="I17" i="3"/>
  <c r="G17" i="3"/>
  <c r="D18" i="3"/>
  <c r="H28" i="1"/>
  <c r="G18" i="3" l="1"/>
  <c r="J18" i="3"/>
  <c r="I18" i="3" s="1"/>
  <c r="H223" i="1"/>
  <c r="E17" i="3"/>
  <c r="E18" i="3"/>
</calcChain>
</file>

<file path=xl/sharedStrings.xml><?xml version="1.0" encoding="utf-8"?>
<sst xmlns="http://schemas.openxmlformats.org/spreadsheetml/2006/main" count="976" uniqueCount="688">
  <si>
    <t>ÍTEM</t>
  </si>
  <si>
    <t>COD</t>
  </si>
  <si>
    <t>SERVIÇO</t>
  </si>
  <si>
    <t>QUANT</t>
  </si>
  <si>
    <t>UNID</t>
  </si>
  <si>
    <t>R$ UNIT</t>
  </si>
  <si>
    <t>R$ TOTAL</t>
  </si>
  <si>
    <t>% DA OBRA</t>
  </si>
  <si>
    <t>1.</t>
  </si>
  <si>
    <t>1.1</t>
  </si>
  <si>
    <t>(D)42566</t>
  </si>
  <si>
    <t>Depósito</t>
  </si>
  <si>
    <t>m²</t>
  </si>
  <si>
    <t>1.2</t>
  </si>
  <si>
    <t>(D)43223</t>
  </si>
  <si>
    <t>Sanitário</t>
  </si>
  <si>
    <t>unid</t>
  </si>
  <si>
    <t>1.3</t>
  </si>
  <si>
    <t>1.4</t>
  </si>
  <si>
    <t>(D)42571</t>
  </si>
  <si>
    <t>Placa da obra (duas placas)</t>
  </si>
  <si>
    <t>Escavações</t>
  </si>
  <si>
    <t>(D)42583</t>
  </si>
  <si>
    <t>QUANTITATIVOS</t>
  </si>
  <si>
    <t>Serviço</t>
  </si>
  <si>
    <t>Cálculos</t>
  </si>
  <si>
    <t>1. Serviços Iniciais</t>
  </si>
  <si>
    <t>Definido no memorial descritivo</t>
  </si>
  <si>
    <t xml:space="preserve">Área = </t>
  </si>
  <si>
    <t>Definido como 1 unidade sanitária</t>
  </si>
  <si>
    <t>Definido como 1 unidade</t>
  </si>
  <si>
    <t xml:space="preserve">Placa 1 = </t>
  </si>
  <si>
    <t>Total</t>
  </si>
  <si>
    <t>m³</t>
  </si>
  <si>
    <t>Locação da obra</t>
  </si>
  <si>
    <t>(D)42591</t>
  </si>
  <si>
    <t>m</t>
  </si>
  <si>
    <t>2.</t>
  </si>
  <si>
    <t>2.1</t>
  </si>
  <si>
    <t>2.2</t>
  </si>
  <si>
    <t>2.3</t>
  </si>
  <si>
    <t>C1= Composição</t>
  </si>
  <si>
    <t>(D) 42611 + dif (D)42631-(D)42635</t>
  </si>
  <si>
    <t>C1</t>
  </si>
  <si>
    <t>2.5</t>
  </si>
  <si>
    <t>Contrapiso</t>
  </si>
  <si>
    <t>2.5.1</t>
  </si>
  <si>
    <t>2.5.2</t>
  </si>
  <si>
    <t>(D)43268</t>
  </si>
  <si>
    <t>Contrapiso em concreto magro</t>
  </si>
  <si>
    <t>3.</t>
  </si>
  <si>
    <t>3.1</t>
  </si>
  <si>
    <t>3.2</t>
  </si>
  <si>
    <t>4.</t>
  </si>
  <si>
    <t>4.1</t>
  </si>
  <si>
    <t>Desconto esquadrias</t>
  </si>
  <si>
    <t>4.2</t>
  </si>
  <si>
    <t>4.3</t>
  </si>
  <si>
    <t>Esquadrias</t>
  </si>
  <si>
    <t>Janelas</t>
  </si>
  <si>
    <t>(D)42704</t>
  </si>
  <si>
    <t>Porta de vidro temperado</t>
  </si>
  <si>
    <t>(D)42698</t>
  </si>
  <si>
    <t>4.4</t>
  </si>
  <si>
    <t>4.5</t>
  </si>
  <si>
    <t>4.6</t>
  </si>
  <si>
    <t>4.7</t>
  </si>
  <si>
    <t>Brise</t>
  </si>
  <si>
    <t>5.</t>
  </si>
  <si>
    <t>5.1</t>
  </si>
  <si>
    <t>5.2</t>
  </si>
  <si>
    <t>5.3</t>
  </si>
  <si>
    <t>(D)42741</t>
  </si>
  <si>
    <t>5.4</t>
  </si>
  <si>
    <t>(D)43838</t>
  </si>
  <si>
    <t>Rufos</t>
  </si>
  <si>
    <t>6.</t>
  </si>
  <si>
    <t>6.1</t>
  </si>
  <si>
    <t>6.2</t>
  </si>
  <si>
    <t>(D)42765</t>
  </si>
  <si>
    <t>Reboco</t>
  </si>
  <si>
    <t>6.3</t>
  </si>
  <si>
    <t>(D)42754</t>
  </si>
  <si>
    <t>Azulejo</t>
  </si>
  <si>
    <t>6.4</t>
  </si>
  <si>
    <t>6.5</t>
  </si>
  <si>
    <t>6.6</t>
  </si>
  <si>
    <t>Impermeabilização</t>
  </si>
  <si>
    <t>(D)42805</t>
  </si>
  <si>
    <t>6.7</t>
  </si>
  <si>
    <t>6.8</t>
  </si>
  <si>
    <t>7.</t>
  </si>
  <si>
    <t>Pintura</t>
  </si>
  <si>
    <t>7.1</t>
  </si>
  <si>
    <t>7.2</t>
  </si>
  <si>
    <t>Selador acrílico</t>
  </si>
  <si>
    <t>7.3</t>
  </si>
  <si>
    <t>Tinta acrílica</t>
  </si>
  <si>
    <t>(S)88485</t>
  </si>
  <si>
    <t>(S)88489</t>
  </si>
  <si>
    <t>8.</t>
  </si>
  <si>
    <t>Pavimentação</t>
  </si>
  <si>
    <t>8.1</t>
  </si>
  <si>
    <t>8.2</t>
  </si>
  <si>
    <t>8.3</t>
  </si>
  <si>
    <t>8.4</t>
  </si>
  <si>
    <t>pç</t>
  </si>
  <si>
    <t>(D)43728</t>
  </si>
  <si>
    <t>(D)42846</t>
  </si>
  <si>
    <t>Limpeza da obra</t>
  </si>
  <si>
    <t>(D)42854</t>
  </si>
  <si>
    <t>8.5</t>
  </si>
  <si>
    <t>(D)42592</t>
  </si>
  <si>
    <t>(D)47983</t>
  </si>
  <si>
    <t>(D)43352</t>
  </si>
  <si>
    <t>(D)43353</t>
  </si>
  <si>
    <t>(D)43354</t>
  </si>
  <si>
    <t>(D)43359</t>
  </si>
  <si>
    <t>(D)40015</t>
  </si>
  <si>
    <t>(D)43629</t>
  </si>
  <si>
    <t>(D)43434</t>
  </si>
  <si>
    <t>(D)43118</t>
  </si>
  <si>
    <t>(D)43062</t>
  </si>
  <si>
    <t>(D)43074</t>
  </si>
  <si>
    <t>(D)43087</t>
  </si>
  <si>
    <t>(D)43871</t>
  </si>
  <si>
    <t>(D)43212</t>
  </si>
  <si>
    <t>(D)43211</t>
  </si>
  <si>
    <t>(D)43163</t>
  </si>
  <si>
    <t>(D)43162</t>
  </si>
  <si>
    <t>(D)43157</t>
  </si>
  <si>
    <t>(D)43159</t>
  </si>
  <si>
    <t>(D)43199</t>
  </si>
  <si>
    <t>(D)43204</t>
  </si>
  <si>
    <t>(D)43179</t>
  </si>
  <si>
    <t>(D)43129</t>
  </si>
  <si>
    <t>(D)43732</t>
  </si>
  <si>
    <t>2.524,60 + (567,83 - 558,00) = 2.534,43</t>
  </si>
  <si>
    <t>TOTAL DO ORÇAMENTO</t>
  </si>
  <si>
    <t xml:space="preserve">QUANTITATIVO E ORÇAMENTO ESTIMATIVO </t>
  </si>
  <si>
    <t>CORPO DE BOMBEIROS MILITAR</t>
  </si>
  <si>
    <t>Área a construir:</t>
  </si>
  <si>
    <t>CRONOGRAMA FÍSICO - FINANCEIRO</t>
  </si>
  <si>
    <t>1º Mês</t>
  </si>
  <si>
    <t>2º Mês</t>
  </si>
  <si>
    <t>3º Mês</t>
  </si>
  <si>
    <t>%</t>
  </si>
  <si>
    <t>R$</t>
  </si>
  <si>
    <t>TOTAL - MÊS</t>
  </si>
  <si>
    <t>TOTAL - ACUMULADO</t>
  </si>
  <si>
    <t>REFERENCIAL DE PREÇOS: TABELA DEINFRA/SC, TABELA SINAPI/SC E CATÁLOGO DE PREÇOS P.M. JOINVILLE</t>
  </si>
  <si>
    <t>BDI ADOTADO = 27,84% (sugerido pelo DEINFRA)</t>
  </si>
  <si>
    <t>DATA : Fevereiro de 2018</t>
  </si>
  <si>
    <t>Broca ø20 cm</t>
  </si>
  <si>
    <t>(D)40063</t>
  </si>
  <si>
    <t>Mourões retos</t>
  </si>
  <si>
    <t>Mourões curvos</t>
  </si>
  <si>
    <t>2.4</t>
  </si>
  <si>
    <t>Viga de concreto</t>
  </si>
  <si>
    <t>2.6</t>
  </si>
  <si>
    <t>Alambrado</t>
  </si>
  <si>
    <t>2.7</t>
  </si>
  <si>
    <t>Arame</t>
  </si>
  <si>
    <t>2.8</t>
  </si>
  <si>
    <t>Portão de alumínio</t>
  </si>
  <si>
    <t>2.9</t>
  </si>
  <si>
    <t>Kit portão eletrônico</t>
  </si>
  <si>
    <t>Fundação</t>
  </si>
  <si>
    <t>3.1.1</t>
  </si>
  <si>
    <t>Sapatas</t>
  </si>
  <si>
    <t>Serviços Preliminares</t>
  </si>
  <si>
    <t>Muro tipo alambrado</t>
  </si>
  <si>
    <t>3.1.2</t>
  </si>
  <si>
    <t>Vigas baldrame</t>
  </si>
  <si>
    <t>3.3</t>
  </si>
  <si>
    <t>Alvenaria</t>
  </si>
  <si>
    <t>3.4</t>
  </si>
  <si>
    <t>Laje (25 Mpa)</t>
  </si>
  <si>
    <t>3.5</t>
  </si>
  <si>
    <t>Cobertura</t>
  </si>
  <si>
    <t>3.6</t>
  </si>
  <si>
    <t>Calha</t>
  </si>
  <si>
    <t>3.7</t>
  </si>
  <si>
    <t>3.8</t>
  </si>
  <si>
    <t>Revestimento</t>
  </si>
  <si>
    <t>3.8.1</t>
  </si>
  <si>
    <t>Chapisco e reboco</t>
  </si>
  <si>
    <t>(D)42758</t>
  </si>
  <si>
    <t>3.8.2</t>
  </si>
  <si>
    <t>3.9</t>
  </si>
  <si>
    <t>Portas de alumínio veneziana</t>
  </si>
  <si>
    <t>3.10</t>
  </si>
  <si>
    <t>3.11</t>
  </si>
  <si>
    <t>3.11.1</t>
  </si>
  <si>
    <t>3.11.2</t>
  </si>
  <si>
    <t>Piso cerâmico</t>
  </si>
  <si>
    <t>(D)42813</t>
  </si>
  <si>
    <t>3.12</t>
  </si>
  <si>
    <t>Instalações hidráulicas</t>
  </si>
  <si>
    <t>3.13</t>
  </si>
  <si>
    <t>3.14</t>
  </si>
  <si>
    <t>Instalações elétricas</t>
  </si>
  <si>
    <t>3.15</t>
  </si>
  <si>
    <t>Sanitários externos</t>
  </si>
  <si>
    <t>3.15.1</t>
  </si>
  <si>
    <t>3.15.2</t>
  </si>
  <si>
    <t>Tinta PVA</t>
  </si>
  <si>
    <t>(D)42789</t>
  </si>
  <si>
    <t>Registro gaveta metalico amarelo 3/4"</t>
  </si>
  <si>
    <t>Caixa Sifonada PVC 100x100x50mm</t>
  </si>
  <si>
    <t>Muro de contenção</t>
  </si>
  <si>
    <t>(D)43245</t>
  </si>
  <si>
    <t>Brocas de concreto ø 15cm</t>
  </si>
  <si>
    <t>Concreto magro</t>
  </si>
  <si>
    <t>(D)42615</t>
  </si>
  <si>
    <t>(D)42637</t>
  </si>
  <si>
    <t>Concreto 13,5 Mpa</t>
  </si>
  <si>
    <t>Drenagem pluvial</t>
  </si>
  <si>
    <t>Regularização</t>
  </si>
  <si>
    <t>Tubo de concreto ø20cm</t>
  </si>
  <si>
    <t>Reaterro</t>
  </si>
  <si>
    <t>Areia</t>
  </si>
  <si>
    <t>(D)42853</t>
  </si>
  <si>
    <t>Macadame</t>
  </si>
  <si>
    <t>5.5</t>
  </si>
  <si>
    <t>Manta de bidim</t>
  </si>
  <si>
    <t>(D)43685</t>
  </si>
  <si>
    <t>Boca de lobo</t>
  </si>
  <si>
    <t>Ecoponto</t>
  </si>
  <si>
    <t>Fundações</t>
  </si>
  <si>
    <t>6.3.1</t>
  </si>
  <si>
    <t>(D)42612</t>
  </si>
  <si>
    <t>6.3.2</t>
  </si>
  <si>
    <t>Colarinho</t>
  </si>
  <si>
    <t>Escavações manuais</t>
  </si>
  <si>
    <t>Blocos de concreto armado</t>
  </si>
  <si>
    <t>Painéis e Revestimentos</t>
  </si>
  <si>
    <t>Painel Drywall</t>
  </si>
  <si>
    <t>Escritório - placa OSB com lã de rocha</t>
  </si>
  <si>
    <t>ACM fachada (2,00x1,50)</t>
  </si>
  <si>
    <t>Placa de PVC</t>
  </si>
  <si>
    <t>Letreiro (ECOPONTO)</t>
  </si>
  <si>
    <t>Instalações</t>
  </si>
  <si>
    <t>Elétrica</t>
  </si>
  <si>
    <t>Sanitária</t>
  </si>
  <si>
    <t>Preventivas</t>
  </si>
  <si>
    <t>Portas</t>
  </si>
  <si>
    <t>De madeira</t>
  </si>
  <si>
    <t>Janela</t>
  </si>
  <si>
    <t>Janela de aluminio veneziana</t>
  </si>
  <si>
    <t>Janela basculante de vidro temperado</t>
  </si>
  <si>
    <t>Piso</t>
  </si>
  <si>
    <t>Remoção de piso de madeirite</t>
  </si>
  <si>
    <t>Aquisição de container 40 pés c/ cortes e pintura</t>
  </si>
  <si>
    <t>SUBTOTAL DO ÍTEM 1</t>
  </si>
  <si>
    <t>SUBTOTAL DO ÍTEM 2</t>
  </si>
  <si>
    <t>SUBTOTAL DO ÍTEM 3</t>
  </si>
  <si>
    <t>SUBTOTAL DO ÍTEM 4</t>
  </si>
  <si>
    <t>SUBTOTAL DO ÍTEM 5</t>
  </si>
  <si>
    <t>Assentamento dos containers - Munck</t>
  </si>
  <si>
    <t>6.5.1</t>
  </si>
  <si>
    <t>6.5.2</t>
  </si>
  <si>
    <t>6.5.3</t>
  </si>
  <si>
    <t>6.5.4</t>
  </si>
  <si>
    <t>6.5.5</t>
  </si>
  <si>
    <t>6.5.6</t>
  </si>
  <si>
    <t>6.6.1</t>
  </si>
  <si>
    <t>6.6.2</t>
  </si>
  <si>
    <t>6.6.3</t>
  </si>
  <si>
    <t>6.6.4</t>
  </si>
  <si>
    <t>6.7.1</t>
  </si>
  <si>
    <t>6.7.1.1</t>
  </si>
  <si>
    <t>6.7.1.2</t>
  </si>
  <si>
    <t>(D)42142</t>
  </si>
  <si>
    <t>6.7.2</t>
  </si>
  <si>
    <t>6.7.2.1</t>
  </si>
  <si>
    <t>(D)43676</t>
  </si>
  <si>
    <t>6.7.2.2</t>
  </si>
  <si>
    <t>(D)41142</t>
  </si>
  <si>
    <t>6.8.1</t>
  </si>
  <si>
    <t>6.8.2</t>
  </si>
  <si>
    <t>6.8.3</t>
  </si>
  <si>
    <t>SUBTOTAL DO ÍTEM 6</t>
  </si>
  <si>
    <t>Escavações mecânicas</t>
  </si>
  <si>
    <t>Tinta acríica</t>
  </si>
  <si>
    <t>Transbordo - Roll on Roll off</t>
  </si>
  <si>
    <t>Brocas de concreto</t>
  </si>
  <si>
    <t>Base de concreto (concreto magro)</t>
  </si>
  <si>
    <t>7.4</t>
  </si>
  <si>
    <t>7.5</t>
  </si>
  <si>
    <t>Piso - concreto alisado</t>
  </si>
  <si>
    <t>7.6</t>
  </si>
  <si>
    <t>7.7</t>
  </si>
  <si>
    <t>7.7.1</t>
  </si>
  <si>
    <t>7.7.2</t>
  </si>
  <si>
    <t>(D)42587</t>
  </si>
  <si>
    <t>(D)42802</t>
  </si>
  <si>
    <t>(D)42782</t>
  </si>
  <si>
    <t xml:space="preserve">Complementação </t>
  </si>
  <si>
    <t>Meio fio de concreto</t>
  </si>
  <si>
    <t>Grama</t>
  </si>
  <si>
    <t>8.3.1</t>
  </si>
  <si>
    <t>8.3.2</t>
  </si>
  <si>
    <t>8.6</t>
  </si>
  <si>
    <t>8.7</t>
  </si>
  <si>
    <t>SUBTOTAL DO ÍTEM 8</t>
  </si>
  <si>
    <t>SUBTOTAL DO ÍTEM 7</t>
  </si>
  <si>
    <t>Serviços a serem executados para construção do Ecoponto</t>
  </si>
  <si>
    <t>ECOPONTO</t>
  </si>
  <si>
    <t>Equivale a área construída = 72,54 m²</t>
  </si>
  <si>
    <t>2. Muro tipo alambrado</t>
  </si>
  <si>
    <t>2.1 Brocas ø20cm</t>
  </si>
  <si>
    <t>Qtde</t>
  </si>
  <si>
    <t>2.2 Mourões retos</t>
  </si>
  <si>
    <t>Quantidade</t>
  </si>
  <si>
    <t>2.3 Mourões curvos</t>
  </si>
  <si>
    <t>Perimetro do muro</t>
  </si>
  <si>
    <t>Seção da viga 10x30</t>
  </si>
  <si>
    <t>Volume total</t>
  </si>
  <si>
    <t>2.5 Pintura</t>
  </si>
  <si>
    <t>2.5.1 Selador acrílico</t>
  </si>
  <si>
    <t>Perímetro</t>
  </si>
  <si>
    <t>x      Prof.</t>
  </si>
  <si>
    <t>2.5.2 Tinta acrílica</t>
  </si>
  <si>
    <t>SubTotal (Perímetro x área)</t>
  </si>
  <si>
    <t xml:space="preserve">Qtde mourões retos </t>
  </si>
  <si>
    <t>Área da viga (h+h+b)</t>
  </si>
  <si>
    <t>SubTotal (Quantidade x área)</t>
  </si>
  <si>
    <t>Total geral</t>
  </si>
  <si>
    <t>Qtde mourões curvos</t>
  </si>
  <si>
    <t>Igual selador acrílico</t>
  </si>
  <si>
    <t>Perímetro x Altura</t>
  </si>
  <si>
    <t>Altura</t>
  </si>
  <si>
    <t>2.6 Alambrado</t>
  </si>
  <si>
    <t>2.7 Arame</t>
  </si>
  <si>
    <t>Área total (Perímetro x Altura)</t>
  </si>
  <si>
    <t>Total (perímetro x fiadas)</t>
  </si>
  <si>
    <t>2.8 Portão de alumínio</t>
  </si>
  <si>
    <t>Comprimetro</t>
  </si>
  <si>
    <t>Área</t>
  </si>
  <si>
    <t>kit</t>
  </si>
  <si>
    <t>2.9 Kit portão eletrônico</t>
  </si>
  <si>
    <t>3. Sanitário externo</t>
  </si>
  <si>
    <t>3.1 Fundação</t>
  </si>
  <si>
    <t>3.1.1 Sapatas</t>
  </si>
  <si>
    <t>Pelo projeto estrutural prancha 04</t>
  </si>
  <si>
    <t xml:space="preserve">Sapatas = </t>
  </si>
  <si>
    <t>3.1.2 Vigas baldrame</t>
  </si>
  <si>
    <t xml:space="preserve">Vigas baldrame = </t>
  </si>
  <si>
    <t>3.2 Impermeabilização</t>
  </si>
  <si>
    <t>3.3 Alvenaria</t>
  </si>
  <si>
    <t>3.4 Laje</t>
  </si>
  <si>
    <t>Área de laje</t>
  </si>
  <si>
    <t>3.5 Cobertura</t>
  </si>
  <si>
    <t>3.6 Calha</t>
  </si>
  <si>
    <t>Perímetro da calha</t>
  </si>
  <si>
    <t>3.7 Rufo</t>
  </si>
  <si>
    <t>3.8 Revestimento</t>
  </si>
  <si>
    <t>3.8.1 Chapisco e reboco</t>
  </si>
  <si>
    <t>3.8.2 Azulejo</t>
  </si>
  <si>
    <t xml:space="preserve">Perímetro </t>
  </si>
  <si>
    <t>3.9 Portas de alumínio veneziana</t>
  </si>
  <si>
    <t>Área de porta</t>
  </si>
  <si>
    <t>3.10 Janelas</t>
  </si>
  <si>
    <t>Área de janela</t>
  </si>
  <si>
    <t>3.11 Pavimentação</t>
  </si>
  <si>
    <t>3.11.1 Contrapiso em concreto magro</t>
  </si>
  <si>
    <t>Área x espessura</t>
  </si>
  <si>
    <t>3.11.2 Piso cerâmico</t>
  </si>
  <si>
    <t>3.12 Instalações hidráulicas</t>
  </si>
  <si>
    <t>3.13 Instalações sanitárias</t>
  </si>
  <si>
    <t>3.14 Instalações elétricas</t>
  </si>
  <si>
    <t>3.15 Pintura</t>
  </si>
  <si>
    <t>3.15.1 Selador acrílico</t>
  </si>
  <si>
    <t>3.15.2 Tinta PVA</t>
  </si>
  <si>
    <t>Alvenaria x 2 + laje</t>
  </si>
  <si>
    <t>Quantidade em projeto</t>
  </si>
  <si>
    <t>4. Muro de contenção</t>
  </si>
  <si>
    <t>4.1 Escavações</t>
  </si>
  <si>
    <t>4.2 Brocas de concreto ø15cm</t>
  </si>
  <si>
    <t xml:space="preserve">Qtde </t>
  </si>
  <si>
    <t>Prof</t>
  </si>
  <si>
    <t>x</t>
  </si>
  <si>
    <t>4.3 Concreto magro</t>
  </si>
  <si>
    <t>Volume</t>
  </si>
  <si>
    <t>4.4 Paredes</t>
  </si>
  <si>
    <t>4.5 Concreto 13,5 Mpa</t>
  </si>
  <si>
    <t>4.6 Reboco</t>
  </si>
  <si>
    <t>4.7 Impermeabilização</t>
  </si>
  <si>
    <t>5. Drenagem pluvial</t>
  </si>
  <si>
    <t>Comprimento</t>
  </si>
  <si>
    <t>Tubo de conc.</t>
  </si>
  <si>
    <t>x circ.</t>
  </si>
  <si>
    <t>5.6 Boca de lobo</t>
  </si>
  <si>
    <t>6. Ecoponto</t>
  </si>
  <si>
    <t>7. Transbordo - Roll on Roll off</t>
  </si>
  <si>
    <t>(D)43266</t>
  </si>
  <si>
    <t>7.4.1</t>
  </si>
  <si>
    <t>Parede</t>
  </si>
  <si>
    <t>Bloco de concreto e=20cm</t>
  </si>
  <si>
    <t>1.1 Depósito</t>
  </si>
  <si>
    <t>1.2 Sanitário</t>
  </si>
  <si>
    <t>1.3 Instalação provisória de água</t>
  </si>
  <si>
    <t>1.4 Instalação provisória de energia</t>
  </si>
  <si>
    <t>1.5 Placas da obra</t>
  </si>
  <si>
    <t>1.6 Locação da obra</t>
  </si>
  <si>
    <t>(D)42633</t>
  </si>
  <si>
    <t>2.4 Viga de concreto</t>
  </si>
  <si>
    <t>2.4.1</t>
  </si>
  <si>
    <t>2.4.1 Viga de concreto muro</t>
  </si>
  <si>
    <t>Perimetro do portão</t>
  </si>
  <si>
    <t>2.4.2</t>
  </si>
  <si>
    <t>Viga de concreto muro 15 Mpa</t>
  </si>
  <si>
    <t>Viga de concreto armado portão 15 Mpa</t>
  </si>
  <si>
    <t>2.4.2 Viga de concreto armado portão</t>
  </si>
  <si>
    <t>Seção da viga 15x40</t>
  </si>
  <si>
    <t>Área do mourão ((hxl)+(bxb))</t>
  </si>
  <si>
    <t>Área do mourão (hxl)</t>
  </si>
  <si>
    <t>Perímetro do muro</t>
  </si>
  <si>
    <t>fiadas</t>
  </si>
  <si>
    <t>(D)42638</t>
  </si>
  <si>
    <t>* Valores proporcionalmente convertidos.</t>
  </si>
  <si>
    <t>(D)42865*</t>
  </si>
  <si>
    <t>(3,35+3,35+2,15+2,15+2,15)*0,15</t>
  </si>
  <si>
    <t>(S)89283</t>
  </si>
  <si>
    <t>(D)42643</t>
  </si>
  <si>
    <t>(D)42688+42717</t>
  </si>
  <si>
    <t>3.12.1</t>
  </si>
  <si>
    <t>Tubo PVC ø25mm</t>
  </si>
  <si>
    <t>Tubo PVC ø20mm</t>
  </si>
  <si>
    <t>Bucha de redução ø25x20mm</t>
  </si>
  <si>
    <t>Joelho ø25mm</t>
  </si>
  <si>
    <t>Joelho ø20mm bucha de latão</t>
  </si>
  <si>
    <t>Vaso sanitário com caixa acoplada</t>
  </si>
  <si>
    <t>Conjunto de barras (PNE)</t>
  </si>
  <si>
    <t>Torneira de jardim</t>
  </si>
  <si>
    <t>3.12.2</t>
  </si>
  <si>
    <t>3.12.3</t>
  </si>
  <si>
    <t>3.12.4</t>
  </si>
  <si>
    <t>3.12.5</t>
  </si>
  <si>
    <t>3.12.6</t>
  </si>
  <si>
    <t>3.12.7</t>
  </si>
  <si>
    <t>3.12.8</t>
  </si>
  <si>
    <t>3.12.9</t>
  </si>
  <si>
    <t>3.12.10</t>
  </si>
  <si>
    <t>Instalações sanitárias e pluviais</t>
  </si>
  <si>
    <t>Caixa de inspeção</t>
  </si>
  <si>
    <t>Joelho ø100mm</t>
  </si>
  <si>
    <t>Tê ø100mm</t>
  </si>
  <si>
    <t>Junção ø100x50mm</t>
  </si>
  <si>
    <t>Joelho 45º ø50mm</t>
  </si>
  <si>
    <t>Joelho 45º ø40mm</t>
  </si>
  <si>
    <t>Joelho 90º ø40mm</t>
  </si>
  <si>
    <t>Sifão lavatório</t>
  </si>
  <si>
    <t>Tubo ø75mm</t>
  </si>
  <si>
    <t>3.13.1</t>
  </si>
  <si>
    <t>3.13.2</t>
  </si>
  <si>
    <t>3.13.3</t>
  </si>
  <si>
    <t>3.13.4</t>
  </si>
  <si>
    <t>3.13.5</t>
  </si>
  <si>
    <t>3.13.6</t>
  </si>
  <si>
    <t>3.13.7</t>
  </si>
  <si>
    <t>3.13.8</t>
  </si>
  <si>
    <t>3.13.9</t>
  </si>
  <si>
    <t>3.13.10</t>
  </si>
  <si>
    <t>3.13.11</t>
  </si>
  <si>
    <t>3.13.12</t>
  </si>
  <si>
    <t>3.13.13</t>
  </si>
  <si>
    <t>Caixa sextavada</t>
  </si>
  <si>
    <t>Elétroduto corrugado 3/4'</t>
  </si>
  <si>
    <t>Fio 2,5mm</t>
  </si>
  <si>
    <t>Interruptor simples</t>
  </si>
  <si>
    <t>Luminária plafonil</t>
  </si>
  <si>
    <t>3.14.1</t>
  </si>
  <si>
    <t>3.14.2</t>
  </si>
  <si>
    <t>3.14.3</t>
  </si>
  <si>
    <t>3.14.4</t>
  </si>
  <si>
    <t>3.14.5</t>
  </si>
  <si>
    <t>3.14.6</t>
  </si>
  <si>
    <t>cj</t>
  </si>
  <si>
    <t>3.12.13</t>
  </si>
  <si>
    <t>(D)43117</t>
  </si>
  <si>
    <t>(D)43001</t>
  </si>
  <si>
    <t>(D)43073</t>
  </si>
  <si>
    <t>(D)47980</t>
  </si>
  <si>
    <t>(D)42915</t>
  </si>
  <si>
    <t>Lavatório c/ coluna susp.c/ metais</t>
  </si>
  <si>
    <t>(D)42950</t>
  </si>
  <si>
    <t>(D042932</t>
  </si>
  <si>
    <t>(D)43029</t>
  </si>
  <si>
    <t>Tubo de PVC ø40mm esg</t>
  </si>
  <si>
    <t>Tubo de PVC ø50mm esg</t>
  </si>
  <si>
    <t>Tubo de PVC ø100mm esg</t>
  </si>
  <si>
    <t>(D)43208</t>
  </si>
  <si>
    <t>(D)43360</t>
  </si>
  <si>
    <t>(D)40133</t>
  </si>
  <si>
    <t>Lâmpada de LED 5 watt's</t>
  </si>
  <si>
    <t>Reboco-azulejo</t>
  </si>
  <si>
    <t xml:space="preserve">63,50 m x 0,20 = </t>
  </si>
  <si>
    <t>11,00x0,60x0,80</t>
  </si>
  <si>
    <t>930 blocos</t>
  </si>
  <si>
    <t>0,0084 m³/bloco</t>
  </si>
  <si>
    <t>Paredes de bloco de concreto e-15cm</t>
  </si>
  <si>
    <t>Idem parede</t>
  </si>
  <si>
    <t>5.1 Regularização</t>
  </si>
  <si>
    <t>5.2 Tubo de concreto ø20 cm</t>
  </si>
  <si>
    <t>5.3 Reaterro</t>
  </si>
  <si>
    <t>5.3.1 Areia</t>
  </si>
  <si>
    <t>5.3.2 Macadame</t>
  </si>
  <si>
    <t>5.4 Manta de bidim</t>
  </si>
  <si>
    <t>5.3.1</t>
  </si>
  <si>
    <t>5.3.2</t>
  </si>
  <si>
    <t>30,48 m - 2,00 m</t>
  </si>
  <si>
    <t>74,50 x 0,10x0,60</t>
  </si>
  <si>
    <t>11,00 *x0,60x0,80</t>
  </si>
  <si>
    <t>(D)42585</t>
  </si>
  <si>
    <t>6.6.1.2</t>
  </si>
  <si>
    <t>6.6.1.3</t>
  </si>
  <si>
    <t>6.6.1.4</t>
  </si>
  <si>
    <t>6.6.1.5</t>
  </si>
  <si>
    <t>6.6.1.6</t>
  </si>
  <si>
    <t>6.6.1.7</t>
  </si>
  <si>
    <t>6.6.1.8</t>
  </si>
  <si>
    <t>6.6.1.9</t>
  </si>
  <si>
    <t>6.6.1.10</t>
  </si>
  <si>
    <t>6.6.1.11</t>
  </si>
  <si>
    <t>6.6.1.12</t>
  </si>
  <si>
    <t>6.6.1.13</t>
  </si>
  <si>
    <t>Quadro de disjutor 6 circuitos</t>
  </si>
  <si>
    <t>Disjuntor monofásico</t>
  </si>
  <si>
    <t>Eletroduto rígido 3/4" rosqueável</t>
  </si>
  <si>
    <t>Eletroduto mangueira corrugada 3/4"</t>
  </si>
  <si>
    <t>Curva 3/4" rosqueável</t>
  </si>
  <si>
    <t>Tê 3/4" rosqueável</t>
  </si>
  <si>
    <t>Caixa 2x4" PVC</t>
  </si>
  <si>
    <t>Tomadas</t>
  </si>
  <si>
    <t>Interruptor duas teclas</t>
  </si>
  <si>
    <t>Arandela</t>
  </si>
  <si>
    <t>Sensor noturno</t>
  </si>
  <si>
    <t>Fio 1,5 mm</t>
  </si>
  <si>
    <t>Fio 2,5 mm</t>
  </si>
  <si>
    <t>Fio 4,0 mm</t>
  </si>
  <si>
    <t>6.6.1.14</t>
  </si>
  <si>
    <t>6.6.1.15</t>
  </si>
  <si>
    <t>6.6.1.16</t>
  </si>
  <si>
    <t>6.6.1.17</t>
  </si>
  <si>
    <t>6.6.1.18</t>
  </si>
  <si>
    <t>6.6.2.1</t>
  </si>
  <si>
    <t>Tubo sold 25 mm</t>
  </si>
  <si>
    <t>Joelho 25x1/2" bucha de latão</t>
  </si>
  <si>
    <t>Tê sold 25 mm</t>
  </si>
  <si>
    <t>Joelho sold 25 mm</t>
  </si>
  <si>
    <t>6.6.2.2</t>
  </si>
  <si>
    <t>6.6.2.3</t>
  </si>
  <si>
    <t>6.6.2.4</t>
  </si>
  <si>
    <t>6.6.3.1</t>
  </si>
  <si>
    <t>Joelho 40 mm</t>
  </si>
  <si>
    <t>Tubo 40 mm</t>
  </si>
  <si>
    <t>Tubo 50 mm</t>
  </si>
  <si>
    <t>Tubo 100 mm</t>
  </si>
  <si>
    <t>Caixa sifonada 100x100 mm</t>
  </si>
  <si>
    <t>Joelho 100 mm</t>
  </si>
  <si>
    <t>Caixa de inspeção externa</t>
  </si>
  <si>
    <t>6.6.3.2</t>
  </si>
  <si>
    <t>6.6.3.3</t>
  </si>
  <si>
    <t>6.6.3.4</t>
  </si>
  <si>
    <t>6.6.3.5</t>
  </si>
  <si>
    <t>6.6.3.6</t>
  </si>
  <si>
    <t>6.6.3.7</t>
  </si>
  <si>
    <t>6.6.4.1</t>
  </si>
  <si>
    <t>Luminária tipo bloco autônomo 9w</t>
  </si>
  <si>
    <t>Extintor CO2 4 kg</t>
  </si>
  <si>
    <t>Calçada</t>
  </si>
  <si>
    <t>8.1.1</t>
  </si>
  <si>
    <t>8.1.2</t>
  </si>
  <si>
    <t>8.1.3</t>
  </si>
  <si>
    <t>8.1.4</t>
  </si>
  <si>
    <t>Paver</t>
  </si>
  <si>
    <t>8.1.4.1</t>
  </si>
  <si>
    <t>Lajota de 6,00 cm</t>
  </si>
  <si>
    <t>8.1.4.2</t>
  </si>
  <si>
    <t>Lajota de 8,0 cm</t>
  </si>
  <si>
    <t>Guias de jardim</t>
  </si>
  <si>
    <t>Preparação com camada de barro 10 cm</t>
  </si>
  <si>
    <t>Ligação definitiva de energia</t>
  </si>
  <si>
    <t>Ligação definitiva de água</t>
  </si>
  <si>
    <t>Floreiras</t>
  </si>
  <si>
    <t>8.7.1</t>
  </si>
  <si>
    <t>Paredes de bloco de concreto 10 cm</t>
  </si>
  <si>
    <t>8.7.2</t>
  </si>
  <si>
    <t>8.7.3</t>
  </si>
  <si>
    <t>8.7.4</t>
  </si>
  <si>
    <t>8.7.5</t>
  </si>
  <si>
    <t>8.7.5.1</t>
  </si>
  <si>
    <t>8.7.5.2</t>
  </si>
  <si>
    <t>8.8</t>
  </si>
  <si>
    <t>6.6.1.19</t>
  </si>
  <si>
    <t>Braçadeira ferro galv. 3/4"</t>
  </si>
  <si>
    <t>(D)43248</t>
  </si>
  <si>
    <t>(D)43370</t>
  </si>
  <si>
    <t>(D)43465</t>
  </si>
  <si>
    <t>(D)43317</t>
  </si>
  <si>
    <t>(D)43306</t>
  </si>
  <si>
    <t>(D)43631</t>
  </si>
  <si>
    <t>(D)43637</t>
  </si>
  <si>
    <t>(D)43636</t>
  </si>
  <si>
    <t>Luminaria tipo plafonil</t>
  </si>
  <si>
    <t>6.6.4.2</t>
  </si>
  <si>
    <t>(D)43610</t>
  </si>
  <si>
    <t>h</t>
  </si>
  <si>
    <t>Hidráulica</t>
  </si>
  <si>
    <t>(D)42837</t>
  </si>
  <si>
    <r>
      <t xml:space="preserve">Tubo de concreto </t>
    </r>
    <r>
      <rPr>
        <sz val="11"/>
        <color theme="1"/>
        <rFont val="Calibri"/>
        <family val="2"/>
      </rPr>
      <t>Ø80 cm</t>
    </r>
  </si>
  <si>
    <t>Pó de brita</t>
  </si>
  <si>
    <t>Concreto de preenchimento 13,5 Mpa</t>
  </si>
  <si>
    <t>Balizador timoneiro</t>
  </si>
  <si>
    <t>Lâmpada LED 5w</t>
  </si>
  <si>
    <t>6.6.3.8</t>
  </si>
  <si>
    <t>Fossa séptica e filtro anaeróbio</t>
  </si>
  <si>
    <t>(D)42873</t>
  </si>
  <si>
    <t>96001</t>
  </si>
  <si>
    <t>96002</t>
  </si>
  <si>
    <t>96003</t>
  </si>
  <si>
    <t>96004</t>
  </si>
  <si>
    <t>96005</t>
  </si>
  <si>
    <t>96006</t>
  </si>
  <si>
    <t>96007</t>
  </si>
  <si>
    <t>96008</t>
  </si>
  <si>
    <t>96009</t>
  </si>
  <si>
    <t>96010</t>
  </si>
  <si>
    <t>96011</t>
  </si>
  <si>
    <t>96012</t>
  </si>
  <si>
    <t>96013</t>
  </si>
  <si>
    <t>96014</t>
  </si>
  <si>
    <t>96015</t>
  </si>
  <si>
    <t>96016</t>
  </si>
  <si>
    <t>96017</t>
  </si>
  <si>
    <t>96018</t>
  </si>
  <si>
    <t>96019</t>
  </si>
  <si>
    <t>96020</t>
  </si>
  <si>
    <t>96021</t>
  </si>
  <si>
    <t>96022</t>
  </si>
  <si>
    <t>96023</t>
  </si>
  <si>
    <t>96024</t>
  </si>
  <si>
    <t>96025</t>
  </si>
  <si>
    <t>96026</t>
  </si>
  <si>
    <t>96027</t>
  </si>
  <si>
    <t>96028</t>
  </si>
  <si>
    <t>96029</t>
  </si>
  <si>
    <t>acrescentados pilares c/ broca</t>
  </si>
  <si>
    <t>8.1.4.3</t>
  </si>
  <si>
    <t>Piso podotátil</t>
  </si>
  <si>
    <t>6.6.1.20</t>
  </si>
  <si>
    <t>96030</t>
  </si>
  <si>
    <t>Pavimentação com paver</t>
  </si>
  <si>
    <t>8.4.1</t>
  </si>
  <si>
    <t>8.4.2</t>
  </si>
  <si>
    <t>Lajota paver 8,0 cm</t>
  </si>
  <si>
    <t>96031</t>
  </si>
  <si>
    <t>Contentor 1000 litros c/ roda maciça</t>
  </si>
  <si>
    <t>und</t>
  </si>
  <si>
    <t>8.9</t>
  </si>
  <si>
    <t>3.16</t>
  </si>
  <si>
    <t>(D)43119</t>
  </si>
  <si>
    <t>Tubo PVC ø32mm</t>
  </si>
  <si>
    <t>3.17</t>
  </si>
  <si>
    <t>(D)43100</t>
  </si>
  <si>
    <t>Joelho sold 32 mm</t>
  </si>
  <si>
    <t>(D)43064</t>
  </si>
  <si>
    <t>(D)42990</t>
  </si>
  <si>
    <t>Flange 32 mm</t>
  </si>
  <si>
    <t>3.18</t>
  </si>
  <si>
    <t>Tê red. 32x25mm sold</t>
  </si>
  <si>
    <t>3.19</t>
  </si>
  <si>
    <t>3.20</t>
  </si>
  <si>
    <t>(D)43002</t>
  </si>
  <si>
    <t>Bucha de red. 32x25mm sold</t>
  </si>
  <si>
    <t>3.21</t>
  </si>
  <si>
    <t>Joelho 20mm sold</t>
  </si>
  <si>
    <t>(D)43061</t>
  </si>
  <si>
    <t>Registro de gaveta bruto 32 mm</t>
  </si>
  <si>
    <t>(D)42921</t>
  </si>
  <si>
    <t>3.22</t>
  </si>
  <si>
    <t>Registro bóia 20 mm</t>
  </si>
  <si>
    <t>(D)42947</t>
  </si>
  <si>
    <t>3.23</t>
  </si>
  <si>
    <t>Reservatório fibra 300 litros</t>
  </si>
  <si>
    <t>(D)40049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</si>
</sst>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Trebuchet MS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Trebuchet MS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</font>
    <font>
      <sz val="8"/>
      <color rgb="FF0070C0"/>
      <name val="Trebuchet MS"/>
      <family val="2"/>
    </font>
    <font>
      <sz val="10"/>
      <color rgb="FF0070C0"/>
      <name val="Trebuchet MS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17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7">
    <xf numFmtId="0" fontId="0" fillId="0" borderId="0" xfId="0"/>
    <xf numFmtId="43" fontId="2" fillId="0" borderId="0" xfId="0" applyNumberFormat="1" applyFont="1"/>
    <xf numFmtId="43" fontId="0" fillId="0" borderId="0" xfId="0" applyNumberFormat="1"/>
    <xf numFmtId="43" fontId="2" fillId="0" borderId="1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8" xfId="0" applyNumberFormat="1" applyBorder="1"/>
    <xf numFmtId="43" fontId="0" fillId="0" borderId="0" xfId="0" applyNumberFormat="1" applyBorder="1"/>
    <xf numFmtId="43" fontId="0" fillId="0" borderId="9" xfId="0" applyNumberFormat="1" applyBorder="1"/>
    <xf numFmtId="43" fontId="0" fillId="0" borderId="1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3" fillId="0" borderId="0" xfId="0" applyNumberFormat="1" applyFont="1"/>
    <xf numFmtId="43" fontId="0" fillId="0" borderId="16" xfId="0" applyNumberFormat="1" applyBorder="1"/>
    <xf numFmtId="43" fontId="0" fillId="0" borderId="17" xfId="0" applyNumberFormat="1" applyBorder="1"/>
    <xf numFmtId="43" fontId="0" fillId="0" borderId="18" xfId="0" applyNumberFormat="1" applyBorder="1"/>
    <xf numFmtId="43" fontId="1" fillId="0" borderId="10" xfId="0" applyNumberFormat="1" applyFont="1" applyBorder="1"/>
    <xf numFmtId="43" fontId="1" fillId="0" borderId="11" xfId="0" applyNumberFormat="1" applyFont="1" applyBorder="1"/>
    <xf numFmtId="43" fontId="1" fillId="0" borderId="12" xfId="0" applyNumberFormat="1" applyFont="1" applyBorder="1"/>
    <xf numFmtId="43" fontId="1" fillId="0" borderId="13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0" fillId="0" borderId="0" xfId="0" applyFill="1"/>
    <xf numFmtId="43" fontId="1" fillId="0" borderId="2" xfId="0" applyNumberFormat="1" applyFont="1" applyFill="1" applyBorder="1"/>
    <xf numFmtId="43" fontId="1" fillId="0" borderId="3" xfId="0" applyNumberFormat="1" applyFont="1" applyFill="1" applyBorder="1"/>
    <xf numFmtId="43" fontId="0" fillId="0" borderId="3" xfId="0" applyNumberFormat="1" applyFill="1" applyBorder="1"/>
    <xf numFmtId="43" fontId="0" fillId="0" borderId="3" xfId="0" applyNumberFormat="1" applyFill="1" applyBorder="1" applyAlignment="1">
      <alignment horizontal="center"/>
    </xf>
    <xf numFmtId="43" fontId="0" fillId="0" borderId="5" xfId="0" applyNumberFormat="1" applyFill="1" applyBorder="1"/>
    <xf numFmtId="43" fontId="0" fillId="0" borderId="6" xfId="0" applyNumberFormat="1" applyFill="1" applyBorder="1"/>
    <xf numFmtId="43" fontId="0" fillId="0" borderId="6" xfId="0" applyNumberFormat="1" applyFill="1" applyBorder="1" applyAlignment="1">
      <alignment horizontal="center"/>
    </xf>
    <xf numFmtId="43" fontId="1" fillId="0" borderId="6" xfId="0" applyNumberFormat="1" applyFont="1" applyFill="1" applyBorder="1"/>
    <xf numFmtId="0" fontId="1" fillId="0" borderId="0" xfId="0" applyFont="1" applyFill="1"/>
    <xf numFmtId="43" fontId="0" fillId="0" borderId="6" xfId="0" applyNumberFormat="1" applyFont="1" applyFill="1" applyBorder="1"/>
    <xf numFmtId="0" fontId="0" fillId="0" borderId="0" xfId="0" applyFont="1" applyFill="1"/>
    <xf numFmtId="43" fontId="0" fillId="0" borderId="30" xfId="0" applyNumberFormat="1" applyBorder="1"/>
    <xf numFmtId="43" fontId="0" fillId="0" borderId="31" xfId="0" applyNumberFormat="1" applyBorder="1"/>
    <xf numFmtId="43" fontId="0" fillId="0" borderId="31" xfId="0" applyNumberFormat="1" applyBorder="1" applyAlignment="1">
      <alignment horizontal="center"/>
    </xf>
    <xf numFmtId="43" fontId="0" fillId="0" borderId="33" xfId="0" applyNumberFormat="1" applyFill="1" applyBorder="1"/>
    <xf numFmtId="43" fontId="0" fillId="0" borderId="34" xfId="0" applyNumberFormat="1" applyFill="1" applyBorder="1"/>
    <xf numFmtId="43" fontId="1" fillId="0" borderId="34" xfId="0" applyNumberFormat="1" applyFont="1" applyFill="1" applyBorder="1"/>
    <xf numFmtId="43" fontId="0" fillId="0" borderId="34" xfId="0" applyNumberFormat="1" applyFill="1" applyBorder="1" applyAlignment="1">
      <alignment horizontal="center"/>
    </xf>
    <xf numFmtId="0" fontId="4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justify"/>
    </xf>
    <xf numFmtId="0" fontId="7" fillId="0" borderId="0" xfId="0" applyFont="1" applyAlignment="1">
      <alignment horizontal="center"/>
    </xf>
    <xf numFmtId="43" fontId="13" fillId="0" borderId="0" xfId="2" applyFont="1"/>
    <xf numFmtId="0" fontId="14" fillId="0" borderId="36" xfId="0" applyFont="1" applyBorder="1"/>
    <xf numFmtId="0" fontId="4" fillId="0" borderId="0" xfId="0" applyFont="1" applyBorder="1" applyAlignment="1">
      <alignment horizontal="left" vertical="justify"/>
    </xf>
    <xf numFmtId="0" fontId="7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17" fontId="12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3" fontId="10" fillId="0" borderId="0" xfId="2" applyFont="1" applyAlignment="1">
      <alignment horizontal="center"/>
    </xf>
    <xf numFmtId="43" fontId="0" fillId="0" borderId="4" xfId="0" applyNumberFormat="1" applyFill="1" applyBorder="1" applyAlignment="1">
      <alignment horizontal="center"/>
    </xf>
    <xf numFmtId="43" fontId="0" fillId="0" borderId="7" xfId="0" applyNumberFormat="1" applyFill="1" applyBorder="1" applyAlignment="1">
      <alignment horizontal="center"/>
    </xf>
    <xf numFmtId="10" fontId="1" fillId="0" borderId="7" xfId="0" applyNumberFormat="1" applyFont="1" applyFill="1" applyBorder="1" applyAlignment="1">
      <alignment horizontal="center"/>
    </xf>
    <xf numFmtId="43" fontId="1" fillId="0" borderId="7" xfId="0" applyNumberFormat="1" applyFont="1" applyFill="1" applyBorder="1" applyAlignment="1">
      <alignment horizontal="center"/>
    </xf>
    <xf numFmtId="43" fontId="0" fillId="0" borderId="7" xfId="0" applyNumberFormat="1" applyFont="1" applyFill="1" applyBorder="1" applyAlignment="1">
      <alignment horizontal="center"/>
    </xf>
    <xf numFmtId="43" fontId="0" fillId="0" borderId="32" xfId="0" applyNumberFormat="1" applyBorder="1" applyAlignment="1">
      <alignment horizontal="center"/>
    </xf>
    <xf numFmtId="0" fontId="15" fillId="0" borderId="9" xfId="0" applyFont="1" applyBorder="1" applyAlignment="1">
      <alignment horizontal="center"/>
    </xf>
    <xf numFmtId="43" fontId="4" fillId="0" borderId="0" xfId="2" applyFont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7" fillId="0" borderId="0" xfId="3"/>
    <xf numFmtId="0" fontId="4" fillId="0" borderId="0" xfId="3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4" fillId="0" borderId="0" xfId="3" applyFont="1" applyBorder="1" applyAlignment="1">
      <alignment vertical="justify"/>
    </xf>
    <xf numFmtId="0" fontId="4" fillId="0" borderId="0" xfId="3" applyFont="1" applyBorder="1" applyAlignment="1">
      <alignment horizontal="right"/>
    </xf>
    <xf numFmtId="164" fontId="18" fillId="0" borderId="0" xfId="4" applyFont="1" applyBorder="1" applyAlignment="1">
      <alignment horizontal="center"/>
    </xf>
    <xf numFmtId="164" fontId="13" fillId="0" borderId="0" xfId="4" applyFont="1" applyBorder="1"/>
    <xf numFmtId="164" fontId="19" fillId="0" borderId="0" xfId="4" applyFont="1" applyBorder="1" applyAlignment="1">
      <alignment horizontal="center"/>
    </xf>
    <xf numFmtId="164" fontId="10" fillId="0" borderId="0" xfId="4" applyFont="1" applyBorder="1"/>
    <xf numFmtId="0" fontId="15" fillId="0" borderId="0" xfId="3" applyFont="1" applyBorder="1" applyAlignment="1">
      <alignment horizontal="right"/>
    </xf>
    <xf numFmtId="17" fontId="20" fillId="0" borderId="0" xfId="3" applyNumberFormat="1" applyFont="1" applyBorder="1" applyAlignment="1">
      <alignment horizontal="center"/>
    </xf>
    <xf numFmtId="17" fontId="12" fillId="0" borderId="0" xfId="3" applyNumberFormat="1" applyFont="1" applyBorder="1" applyAlignment="1">
      <alignment horizontal="right"/>
    </xf>
    <xf numFmtId="0" fontId="21" fillId="0" borderId="0" xfId="3" applyFont="1" applyBorder="1" applyAlignment="1">
      <alignment horizontal="center"/>
    </xf>
    <xf numFmtId="0" fontId="15" fillId="0" borderId="0" xfId="3" applyFont="1" applyBorder="1" applyAlignment="1">
      <alignment horizontal="left"/>
    </xf>
    <xf numFmtId="164" fontId="20" fillId="0" borderId="0" xfId="4" applyFont="1" applyBorder="1" applyAlignment="1">
      <alignment horizontal="center"/>
    </xf>
    <xf numFmtId="164" fontId="16" fillId="0" borderId="9" xfId="4" applyFont="1" applyBorder="1" applyAlignment="1"/>
    <xf numFmtId="0" fontId="15" fillId="0" borderId="8" xfId="3" applyFont="1" applyBorder="1" applyAlignment="1">
      <alignment horizontal="center"/>
    </xf>
    <xf numFmtId="0" fontId="7" fillId="0" borderId="0" xfId="3" applyFont="1" applyBorder="1" applyAlignment="1">
      <alignment horizontal="left" vertical="justify"/>
    </xf>
    <xf numFmtId="0" fontId="11" fillId="0" borderId="40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48" xfId="3" applyFont="1" applyBorder="1" applyAlignment="1">
      <alignment vertical="center"/>
    </xf>
    <xf numFmtId="0" fontId="20" fillId="0" borderId="50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0" fontId="20" fillId="0" borderId="51" xfId="3" applyFont="1" applyBorder="1" applyAlignment="1">
      <alignment horizontal="center" vertical="center"/>
    </xf>
    <xf numFmtId="0" fontId="11" fillId="0" borderId="52" xfId="3" applyFont="1" applyBorder="1" applyAlignment="1">
      <alignment horizontal="center" vertical="center"/>
    </xf>
    <xf numFmtId="0" fontId="17" fillId="0" borderId="53" xfId="3" applyBorder="1" applyAlignment="1">
      <alignment horizontal="center" vertical="center"/>
    </xf>
    <xf numFmtId="0" fontId="17" fillId="0" borderId="54" xfId="3" applyBorder="1" applyAlignment="1">
      <alignment vertical="center"/>
    </xf>
    <xf numFmtId="4" fontId="17" fillId="0" borderId="55" xfId="3" applyNumberFormat="1" applyBorder="1" applyAlignment="1">
      <alignment horizontal="right"/>
    </xf>
    <xf numFmtId="9" fontId="21" fillId="0" borderId="56" xfId="5" applyFont="1" applyBorder="1" applyAlignment="1">
      <alignment horizontal="center"/>
    </xf>
    <xf numFmtId="9" fontId="21" fillId="0" borderId="57" xfId="5" applyFont="1" applyBorder="1" applyAlignment="1">
      <alignment horizontal="center"/>
    </xf>
    <xf numFmtId="4" fontId="17" fillId="0" borderId="58" xfId="3" applyNumberFormat="1" applyBorder="1" applyAlignment="1">
      <alignment horizontal="right"/>
    </xf>
    <xf numFmtId="0" fontId="17" fillId="0" borderId="0" xfId="3" applyAlignment="1">
      <alignment vertical="center"/>
    </xf>
    <xf numFmtId="0" fontId="17" fillId="0" borderId="59" xfId="3" applyBorder="1" applyAlignment="1">
      <alignment horizontal="center" vertical="center"/>
    </xf>
    <xf numFmtId="0" fontId="17" fillId="0" borderId="26" xfId="3" applyBorder="1" applyAlignment="1">
      <alignment vertical="center"/>
    </xf>
    <xf numFmtId="4" fontId="17" fillId="0" borderId="60" xfId="3" applyNumberFormat="1" applyBorder="1" applyAlignment="1">
      <alignment horizontal="right"/>
    </xf>
    <xf numFmtId="9" fontId="21" fillId="0" borderId="61" xfId="5" applyFont="1" applyBorder="1" applyAlignment="1">
      <alignment horizontal="center"/>
    </xf>
    <xf numFmtId="9" fontId="21" fillId="0" borderId="25" xfId="5" applyFont="1" applyBorder="1" applyAlignment="1">
      <alignment horizontal="center"/>
    </xf>
    <xf numFmtId="4" fontId="17" fillId="0" borderId="62" xfId="3" applyNumberFormat="1" applyBorder="1" applyAlignment="1">
      <alignment horizontal="right"/>
    </xf>
    <xf numFmtId="4" fontId="12" fillId="0" borderId="64" xfId="3" applyNumberFormat="1" applyFont="1" applyBorder="1" applyAlignment="1">
      <alignment horizontal="right" vertical="center"/>
    </xf>
    <xf numFmtId="165" fontId="16" fillId="0" borderId="65" xfId="3" applyNumberFormat="1" applyFont="1" applyBorder="1" applyAlignment="1">
      <alignment horizontal="center" vertical="center"/>
    </xf>
    <xf numFmtId="4" fontId="12" fillId="0" borderId="64" xfId="3" applyNumberFormat="1" applyFont="1" applyBorder="1" applyAlignment="1">
      <alignment vertical="center"/>
    </xf>
    <xf numFmtId="165" fontId="16" fillId="0" borderId="66" xfId="3" applyNumberFormat="1" applyFont="1" applyBorder="1" applyAlignment="1">
      <alignment horizontal="center" vertical="center"/>
    </xf>
    <xf numFmtId="4" fontId="12" fillId="0" borderId="67" xfId="3" applyNumberFormat="1" applyFont="1" applyBorder="1" applyAlignment="1">
      <alignment vertical="center"/>
    </xf>
    <xf numFmtId="0" fontId="12" fillId="0" borderId="0" xfId="3" applyFont="1" applyAlignment="1">
      <alignment vertical="center"/>
    </xf>
    <xf numFmtId="4" fontId="12" fillId="0" borderId="68" xfId="3" applyNumberFormat="1" applyFont="1" applyBorder="1" applyAlignment="1">
      <alignment vertical="center"/>
    </xf>
    <xf numFmtId="0" fontId="17" fillId="0" borderId="0" xfId="3" applyAlignment="1">
      <alignment horizontal="center"/>
    </xf>
    <xf numFmtId="0" fontId="17" fillId="0" borderId="0" xfId="3" applyAlignment="1">
      <alignment horizontal="right"/>
    </xf>
    <xf numFmtId="0" fontId="21" fillId="0" borderId="0" xfId="3" applyFont="1" applyAlignment="1">
      <alignment horizontal="center"/>
    </xf>
    <xf numFmtId="0" fontId="22" fillId="0" borderId="0" xfId="3" applyFont="1" applyAlignment="1">
      <alignment horizontal="center"/>
    </xf>
    <xf numFmtId="2" fontId="17" fillId="0" borderId="0" xfId="3" applyNumberFormat="1"/>
    <xf numFmtId="43" fontId="17" fillId="0" borderId="54" xfId="3" applyNumberFormat="1" applyBorder="1" applyAlignment="1">
      <alignment vertical="center" wrapText="1"/>
    </xf>
    <xf numFmtId="0" fontId="4" fillId="0" borderId="0" xfId="0" applyFont="1" applyBorder="1"/>
    <xf numFmtId="0" fontId="4" fillId="0" borderId="9" xfId="0" applyFont="1" applyBorder="1"/>
    <xf numFmtId="43" fontId="0" fillId="0" borderId="5" xfId="0" applyNumberFormat="1" applyFont="1" applyFill="1" applyBorder="1"/>
    <xf numFmtId="43" fontId="0" fillId="0" borderId="6" xfId="0" applyNumberFormat="1" applyFont="1" applyFill="1" applyBorder="1" applyAlignment="1">
      <alignment horizontal="center"/>
    </xf>
    <xf numFmtId="43" fontId="1" fillId="0" borderId="5" xfId="0" applyNumberFormat="1" applyFont="1" applyFill="1" applyBorder="1"/>
    <xf numFmtId="43" fontId="1" fillId="0" borderId="6" xfId="0" applyNumberFormat="1" applyFont="1" applyFill="1" applyBorder="1" applyAlignment="1">
      <alignment horizontal="center"/>
    </xf>
    <xf numFmtId="43" fontId="0" fillId="0" borderId="6" xfId="0" applyNumberFormat="1" applyFont="1" applyFill="1" applyBorder="1" applyAlignment="1">
      <alignment horizontal="center"/>
    </xf>
    <xf numFmtId="43" fontId="0" fillId="0" borderId="6" xfId="0" applyNumberFormat="1" applyFont="1" applyFill="1" applyBorder="1"/>
    <xf numFmtId="43" fontId="0" fillId="0" borderId="5" xfId="0" applyNumberFormat="1" applyFont="1" applyFill="1" applyBorder="1"/>
    <xf numFmtId="0" fontId="0" fillId="0" borderId="0" xfId="0" applyFill="1"/>
    <xf numFmtId="43" fontId="0" fillId="0" borderId="5" xfId="0" applyNumberFormat="1" applyFill="1" applyBorder="1"/>
    <xf numFmtId="43" fontId="0" fillId="0" borderId="6" xfId="0" applyNumberFormat="1" applyFill="1" applyBorder="1"/>
    <xf numFmtId="43" fontId="0" fillId="0" borderId="6" xfId="0" applyNumberFormat="1" applyFill="1" applyBorder="1" applyAlignment="1">
      <alignment horizontal="center"/>
    </xf>
    <xf numFmtId="43" fontId="1" fillId="0" borderId="6" xfId="0" applyNumberFormat="1" applyFont="1" applyFill="1" applyBorder="1"/>
    <xf numFmtId="43" fontId="0" fillId="0" borderId="7" xfId="0" applyNumberFormat="1" applyFill="1" applyBorder="1" applyAlignment="1">
      <alignment horizontal="center"/>
    </xf>
    <xf numFmtId="43" fontId="7" fillId="0" borderId="6" xfId="0" applyNumberFormat="1" applyFont="1" applyFill="1" applyBorder="1"/>
    <xf numFmtId="43" fontId="23" fillId="0" borderId="6" xfId="0" applyNumberFormat="1" applyFont="1" applyFill="1" applyBorder="1"/>
    <xf numFmtId="43" fontId="0" fillId="0" borderId="7" xfId="0" applyNumberFormat="1" applyFont="1" applyFill="1" applyBorder="1" applyAlignment="1">
      <alignment horizontal="center"/>
    </xf>
    <xf numFmtId="43" fontId="0" fillId="0" borderId="6" xfId="0" applyNumberFormat="1" applyFont="1" applyFill="1" applyBorder="1" applyAlignment="1">
      <alignment horizontal="center"/>
    </xf>
    <xf numFmtId="43" fontId="0" fillId="0" borderId="6" xfId="0" applyNumberFormat="1" applyFont="1" applyFill="1" applyBorder="1"/>
    <xf numFmtId="43" fontId="0" fillId="0" borderId="5" xfId="0" applyNumberFormat="1" applyFont="1" applyFill="1" applyBorder="1"/>
    <xf numFmtId="0" fontId="0" fillId="0" borderId="0" xfId="0"/>
    <xf numFmtId="0" fontId="0" fillId="0" borderId="0" xfId="0" applyFill="1"/>
    <xf numFmtId="43" fontId="0" fillId="0" borderId="5" xfId="0" applyNumberFormat="1" applyFill="1" applyBorder="1"/>
    <xf numFmtId="43" fontId="0" fillId="0" borderId="6" xfId="0" applyNumberFormat="1" applyFill="1" applyBorder="1"/>
    <xf numFmtId="43" fontId="0" fillId="0" borderId="6" xfId="0" applyNumberFormat="1" applyFill="1" applyBorder="1" applyAlignment="1">
      <alignment horizontal="center"/>
    </xf>
    <xf numFmtId="43" fontId="1" fillId="0" borderId="6" xfId="0" applyNumberFormat="1" applyFont="1" applyFill="1" applyBorder="1"/>
    <xf numFmtId="0" fontId="1" fillId="0" borderId="0" xfId="0" applyFont="1" applyFill="1"/>
    <xf numFmtId="43" fontId="0" fillId="0" borderId="7" xfId="0" applyNumberFormat="1" applyFill="1" applyBorder="1" applyAlignment="1">
      <alignment horizontal="center"/>
    </xf>
    <xf numFmtId="0" fontId="0" fillId="0" borderId="0" xfId="0" applyFill="1" applyBorder="1"/>
    <xf numFmtId="43" fontId="0" fillId="0" borderId="7" xfId="0" applyNumberFormat="1" applyFont="1" applyFill="1" applyBorder="1" applyAlignment="1">
      <alignment horizontal="center"/>
    </xf>
    <xf numFmtId="10" fontId="0" fillId="0" borderId="7" xfId="0" applyNumberFormat="1" applyFont="1" applyFill="1" applyBorder="1" applyAlignment="1">
      <alignment horizontal="center"/>
    </xf>
    <xf numFmtId="43" fontId="0" fillId="3" borderId="0" xfId="0" applyNumberFormat="1" applyFill="1" applyBorder="1"/>
    <xf numFmtId="43" fontId="0" fillId="0" borderId="8" xfId="0" applyNumberFormat="1" applyFill="1" applyBorder="1"/>
    <xf numFmtId="43" fontId="0" fillId="0" borderId="0" xfId="0" applyNumberFormat="1" applyFill="1" applyBorder="1"/>
    <xf numFmtId="43" fontId="1" fillId="0" borderId="35" xfId="0" applyNumberFormat="1" applyFont="1" applyFill="1" applyBorder="1" applyAlignment="1">
      <alignment horizontal="center"/>
    </xf>
    <xf numFmtId="43" fontId="0" fillId="3" borderId="8" xfId="0" applyNumberFormat="1" applyFill="1" applyBorder="1"/>
    <xf numFmtId="43" fontId="0" fillId="3" borderId="9" xfId="0" applyNumberFormat="1" applyFill="1" applyBorder="1"/>
    <xf numFmtId="43" fontId="0" fillId="0" borderId="22" xfId="0" applyNumberFormat="1" applyFill="1" applyBorder="1"/>
    <xf numFmtId="43" fontId="0" fillId="0" borderId="23" xfId="0" applyNumberFormat="1" applyFill="1" applyBorder="1"/>
    <xf numFmtId="43" fontId="0" fillId="0" borderId="24" xfId="0" applyNumberFormat="1" applyFill="1" applyBorder="1"/>
    <xf numFmtId="43" fontId="0" fillId="0" borderId="19" xfId="0" applyNumberFormat="1" applyFill="1" applyBorder="1"/>
    <xf numFmtId="43" fontId="0" fillId="0" borderId="20" xfId="0" applyNumberFormat="1" applyFill="1" applyBorder="1"/>
    <xf numFmtId="43" fontId="0" fillId="0" borderId="21" xfId="0" applyNumberFormat="1" applyFill="1" applyBorder="1"/>
    <xf numFmtId="43" fontId="0" fillId="0" borderId="9" xfId="0" applyNumberFormat="1" applyFill="1" applyBorder="1"/>
    <xf numFmtId="43" fontId="0" fillId="0" borderId="16" xfId="0" applyNumberFormat="1" applyFill="1" applyBorder="1"/>
    <xf numFmtId="43" fontId="0" fillId="0" borderId="17" xfId="0" applyNumberFormat="1" applyFill="1" applyBorder="1"/>
    <xf numFmtId="43" fontId="0" fillId="0" borderId="18" xfId="0" applyNumberFormat="1" applyFill="1" applyBorder="1"/>
    <xf numFmtId="43" fontId="0" fillId="0" borderId="23" xfId="0" applyNumberFormat="1" applyFill="1" applyBorder="1" applyAlignment="1">
      <alignment horizontal="left"/>
    </xf>
    <xf numFmtId="43" fontId="0" fillId="0" borderId="0" xfId="0" applyNumberFormat="1" applyFill="1" applyBorder="1" applyAlignment="1">
      <alignment horizontal="left"/>
    </xf>
    <xf numFmtId="43" fontId="0" fillId="0" borderId="8" xfId="0" applyNumberFormat="1" applyFill="1" applyBorder="1" applyAlignment="1">
      <alignment horizontal="left"/>
    </xf>
    <xf numFmtId="43" fontId="0" fillId="0" borderId="27" xfId="0" applyNumberFormat="1" applyFill="1" applyBorder="1"/>
    <xf numFmtId="43" fontId="0" fillId="0" borderId="28" xfId="0" applyNumberFormat="1" applyFill="1" applyBorder="1"/>
    <xf numFmtId="43" fontId="0" fillId="0" borderId="29" xfId="0" applyNumberFormat="1" applyFill="1" applyBorder="1"/>
    <xf numFmtId="43" fontId="1" fillId="0" borderId="8" xfId="0" applyNumberFormat="1" applyFont="1" applyFill="1" applyBorder="1"/>
    <xf numFmtId="43" fontId="1" fillId="0" borderId="0" xfId="0" applyNumberFormat="1" applyFont="1" applyFill="1" applyBorder="1" applyAlignment="1">
      <alignment horizontal="left"/>
    </xf>
    <xf numFmtId="43" fontId="0" fillId="0" borderId="17" xfId="0" applyNumberFormat="1" applyFill="1" applyBorder="1" applyAlignment="1">
      <alignment horizontal="left"/>
    </xf>
    <xf numFmtId="43" fontId="0" fillId="0" borderId="17" xfId="0" applyNumberFormat="1" applyFill="1" applyBorder="1" applyAlignment="1">
      <alignment horizontal="center" vertical="center"/>
    </xf>
    <xf numFmtId="43" fontId="0" fillId="0" borderId="20" xfId="0" applyNumberFormat="1" applyFill="1" applyBorder="1" applyAlignment="1">
      <alignment horizontal="left"/>
    </xf>
    <xf numFmtId="43" fontId="0" fillId="0" borderId="8" xfId="0" applyNumberFormat="1" applyFill="1" applyBorder="1" applyAlignment="1"/>
    <xf numFmtId="43" fontId="0" fillId="0" borderId="0" xfId="0" applyNumberFormat="1" applyFill="1" applyBorder="1" applyAlignment="1"/>
    <xf numFmtId="43" fontId="0" fillId="3" borderId="69" xfId="0" applyNumberFormat="1" applyFill="1" applyBorder="1"/>
    <xf numFmtId="43" fontId="0" fillId="3" borderId="70" xfId="0" applyNumberFormat="1" applyFill="1" applyBorder="1"/>
    <xf numFmtId="43" fontId="0" fillId="3" borderId="71" xfId="0" applyNumberFormat="1" applyFill="1" applyBorder="1"/>
    <xf numFmtId="43" fontId="25" fillId="4" borderId="23" xfId="0" applyNumberFormat="1" applyFont="1" applyFill="1" applyBorder="1" applyAlignment="1">
      <alignment horizontal="center" vertical="center"/>
    </xf>
    <xf numFmtId="43" fontId="25" fillId="4" borderId="17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2" fontId="0" fillId="0" borderId="12" xfId="0" applyNumberFormat="1" applyBorder="1" applyAlignment="1">
      <alignment horizontal="left"/>
    </xf>
    <xf numFmtId="2" fontId="0" fillId="0" borderId="15" xfId="0" applyNumberFormat="1" applyBorder="1" applyAlignment="1">
      <alignment horizontal="left"/>
    </xf>
    <xf numFmtId="2" fontId="0" fillId="0" borderId="18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2" fontId="0" fillId="0" borderId="24" xfId="0" applyNumberFormat="1" applyFill="1" applyBorder="1" applyAlignment="1">
      <alignment horizontal="left"/>
    </xf>
    <xf numFmtId="2" fontId="0" fillId="0" borderId="21" xfId="0" applyNumberFormat="1" applyFill="1" applyBorder="1" applyAlignment="1">
      <alignment horizontal="left"/>
    </xf>
    <xf numFmtId="2" fontId="0" fillId="0" borderId="9" xfId="0" applyNumberFormat="1" applyFill="1" applyBorder="1" applyAlignment="1">
      <alignment horizontal="left"/>
    </xf>
    <xf numFmtId="2" fontId="0" fillId="0" borderId="18" xfId="0" applyNumberFormat="1" applyFill="1" applyBorder="1" applyAlignment="1">
      <alignment horizontal="left"/>
    </xf>
    <xf numFmtId="2" fontId="25" fillId="0" borderId="24" xfId="0" applyNumberFormat="1" applyFont="1" applyFill="1" applyBorder="1" applyAlignment="1">
      <alignment horizontal="left" vertical="center"/>
    </xf>
    <xf numFmtId="2" fontId="26" fillId="0" borderId="21" xfId="0" applyNumberFormat="1" applyFont="1" applyFill="1" applyBorder="1" applyAlignment="1">
      <alignment horizontal="left" vertical="center"/>
    </xf>
    <xf numFmtId="2" fontId="0" fillId="3" borderId="9" xfId="0" applyNumberFormat="1" applyFill="1" applyBorder="1" applyAlignment="1">
      <alignment horizontal="left"/>
    </xf>
    <xf numFmtId="2" fontId="0" fillId="3" borderId="71" xfId="0" applyNumberFormat="1" applyFill="1" applyBorder="1" applyAlignment="1">
      <alignment horizontal="left"/>
    </xf>
    <xf numFmtId="43" fontId="27" fillId="0" borderId="0" xfId="0" applyNumberFormat="1" applyFont="1" applyFill="1" applyBorder="1" applyAlignment="1">
      <alignment horizontal="center" vertical="center"/>
    </xf>
    <xf numFmtId="43" fontId="26" fillId="0" borderId="8" xfId="0" applyNumberFormat="1" applyFont="1" applyFill="1" applyBorder="1"/>
    <xf numFmtId="43" fontId="26" fillId="0" borderId="0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left"/>
    </xf>
    <xf numFmtId="43" fontId="25" fillId="4" borderId="23" xfId="0" applyNumberFormat="1" applyFont="1" applyFill="1" applyBorder="1" applyAlignment="1">
      <alignment horizontal="left"/>
    </xf>
    <xf numFmtId="2" fontId="26" fillId="0" borderId="24" xfId="0" applyNumberFormat="1" applyFont="1" applyFill="1" applyBorder="1" applyAlignment="1">
      <alignment horizontal="left" vertical="center"/>
    </xf>
    <xf numFmtId="43" fontId="28" fillId="4" borderId="17" xfId="0" applyNumberFormat="1" applyFont="1" applyFill="1" applyBorder="1" applyAlignment="1">
      <alignment horizontal="left"/>
    </xf>
    <xf numFmtId="43" fontId="1" fillId="0" borderId="13" xfId="0" applyNumberFormat="1" applyFont="1" applyFill="1" applyBorder="1"/>
    <xf numFmtId="43" fontId="1" fillId="0" borderId="14" xfId="0" applyNumberFormat="1" applyFont="1" applyFill="1" applyBorder="1"/>
    <xf numFmtId="43" fontId="1" fillId="0" borderId="15" xfId="0" applyNumberFormat="1" applyFont="1" applyFill="1" applyBorder="1"/>
    <xf numFmtId="43" fontId="1" fillId="0" borderId="13" xfId="0" applyNumberFormat="1" applyFont="1" applyFill="1" applyBorder="1" applyAlignment="1">
      <alignment horizontal="left"/>
    </xf>
    <xf numFmtId="43" fontId="1" fillId="0" borderId="14" xfId="0" applyNumberFormat="1" applyFont="1" applyFill="1" applyBorder="1" applyAlignment="1">
      <alignment horizontal="left"/>
    </xf>
    <xf numFmtId="2" fontId="1" fillId="0" borderId="15" xfId="0" applyNumberFormat="1" applyFont="1" applyFill="1" applyBorder="1" applyAlignment="1">
      <alignment horizontal="left"/>
    </xf>
    <xf numFmtId="43" fontId="0" fillId="0" borderId="28" xfId="0" applyNumberFormat="1" applyFill="1" applyBorder="1" applyAlignment="1">
      <alignment horizontal="left"/>
    </xf>
    <xf numFmtId="2" fontId="0" fillId="0" borderId="29" xfId="0" applyNumberFormat="1" applyFill="1" applyBorder="1" applyAlignment="1">
      <alignment horizontal="left"/>
    </xf>
    <xf numFmtId="43" fontId="28" fillId="4" borderId="23" xfId="0" applyNumberFormat="1" applyFont="1" applyFill="1" applyBorder="1" applyAlignment="1">
      <alignment horizontal="left"/>
    </xf>
    <xf numFmtId="43" fontId="0" fillId="3" borderId="0" xfId="0" applyNumberFormat="1" applyFill="1" applyBorder="1" applyAlignment="1">
      <alignment horizontal="left"/>
    </xf>
    <xf numFmtId="43" fontId="24" fillId="0" borderId="0" xfId="0" applyNumberFormat="1" applyFont="1" applyFill="1" applyBorder="1" applyAlignment="1">
      <alignment horizontal="left"/>
    </xf>
    <xf numFmtId="43" fontId="0" fillId="0" borderId="19" xfId="0" applyNumberFormat="1" applyFill="1" applyBorder="1" applyAlignment="1">
      <alignment horizontal="center"/>
    </xf>
    <xf numFmtId="43" fontId="0" fillId="0" borderId="20" xfId="0" applyNumberFormat="1" applyFill="1" applyBorder="1" applyAlignment="1">
      <alignment horizontal="center"/>
    </xf>
    <xf numFmtId="43" fontId="0" fillId="0" borderId="16" xfId="0" applyNumberFormat="1" applyFill="1" applyBorder="1" applyAlignment="1">
      <alignment horizontal="center"/>
    </xf>
    <xf numFmtId="43" fontId="0" fillId="0" borderId="17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49" fontId="0" fillId="0" borderId="20" xfId="0" applyNumberFormat="1" applyFill="1" applyBorder="1" applyAlignment="1">
      <alignment horizontal="left" indent="1"/>
    </xf>
    <xf numFmtId="0" fontId="0" fillId="0" borderId="17" xfId="0" applyFill="1" applyBorder="1" applyAlignment="1">
      <alignment horizontal="center"/>
    </xf>
    <xf numFmtId="43" fontId="0" fillId="0" borderId="69" xfId="0" applyNumberFormat="1" applyFill="1" applyBorder="1"/>
    <xf numFmtId="43" fontId="0" fillId="0" borderId="70" xfId="0" applyNumberFormat="1" applyFill="1" applyBorder="1"/>
    <xf numFmtId="43" fontId="0" fillId="0" borderId="71" xfId="0" applyNumberFormat="1" applyFill="1" applyBorder="1"/>
    <xf numFmtId="43" fontId="0" fillId="3" borderId="70" xfId="0" applyNumberFormat="1" applyFill="1" applyBorder="1" applyAlignment="1">
      <alignment horizontal="left"/>
    </xf>
    <xf numFmtId="43" fontId="1" fillId="3" borderId="36" xfId="0" applyNumberFormat="1" applyFont="1" applyFill="1" applyBorder="1"/>
    <xf numFmtId="43" fontId="1" fillId="3" borderId="37" xfId="0" applyNumberFormat="1" applyFont="1" applyFill="1" applyBorder="1"/>
    <xf numFmtId="43" fontId="1" fillId="3" borderId="38" xfId="0" applyNumberFormat="1" applyFont="1" applyFill="1" applyBorder="1"/>
    <xf numFmtId="43" fontId="1" fillId="3" borderId="37" xfId="0" applyNumberFormat="1" applyFont="1" applyFill="1" applyBorder="1" applyAlignment="1">
      <alignment horizontal="left"/>
    </xf>
    <xf numFmtId="2" fontId="1" fillId="3" borderId="38" xfId="0" applyNumberFormat="1" applyFont="1" applyFill="1" applyBorder="1" applyAlignment="1">
      <alignment horizontal="left"/>
    </xf>
    <xf numFmtId="2" fontId="25" fillId="0" borderId="0" xfId="0" applyNumberFormat="1" applyFont="1" applyFill="1" applyBorder="1" applyAlignment="1">
      <alignment horizontal="left" vertical="center"/>
    </xf>
    <xf numFmtId="43" fontId="25" fillId="4" borderId="17" xfId="0" applyNumberFormat="1" applyFont="1" applyFill="1" applyBorder="1" applyAlignment="1">
      <alignment horizontal="left"/>
    </xf>
    <xf numFmtId="43" fontId="25" fillId="4" borderId="28" xfId="0" applyNumberFormat="1" applyFont="1" applyFill="1" applyBorder="1" applyAlignment="1">
      <alignment horizontal="left"/>
    </xf>
    <xf numFmtId="43" fontId="0" fillId="0" borderId="22" xfId="0" applyNumberFormat="1" applyFill="1" applyBorder="1" applyAlignment="1">
      <alignment horizontal="left"/>
    </xf>
    <xf numFmtId="43" fontId="26" fillId="0" borderId="16" xfId="0" applyNumberFormat="1" applyFont="1" applyFill="1" applyBorder="1" applyAlignment="1">
      <alignment horizontal="center" vertical="center"/>
    </xf>
    <xf numFmtId="43" fontId="0" fillId="0" borderId="22" xfId="0" applyNumberFormat="1" applyFill="1" applyBorder="1" applyAlignment="1"/>
    <xf numFmtId="43" fontId="0" fillId="0" borderId="23" xfId="0" applyNumberFormat="1" applyFill="1" applyBorder="1" applyAlignment="1"/>
    <xf numFmtId="0" fontId="0" fillId="5" borderId="0" xfId="0" applyFill="1"/>
    <xf numFmtId="2" fontId="0" fillId="0" borderId="16" xfId="0" applyNumberFormat="1" applyFill="1" applyBorder="1" applyAlignment="1">
      <alignment horizontal="center"/>
    </xf>
    <xf numFmtId="43" fontId="1" fillId="0" borderId="17" xfId="0" applyNumberFormat="1" applyFont="1" applyFill="1" applyBorder="1" applyAlignment="1">
      <alignment horizontal="left"/>
    </xf>
    <xf numFmtId="43" fontId="0" fillId="0" borderId="19" xfId="0" applyNumberFormat="1" applyFont="1" applyFill="1" applyBorder="1"/>
    <xf numFmtId="43" fontId="0" fillId="0" borderId="20" xfId="0" applyNumberFormat="1" applyFont="1" applyFill="1" applyBorder="1" applyAlignment="1">
      <alignment horizontal="left"/>
    </xf>
    <xf numFmtId="43" fontId="1" fillId="0" borderId="20" xfId="0" applyNumberFormat="1" applyFont="1" applyFill="1" applyBorder="1" applyAlignment="1">
      <alignment horizontal="left"/>
    </xf>
    <xf numFmtId="2" fontId="1" fillId="0" borderId="21" xfId="0" applyNumberFormat="1" applyFont="1" applyFill="1" applyBorder="1" applyAlignment="1">
      <alignment horizontal="left"/>
    </xf>
    <xf numFmtId="43" fontId="0" fillId="0" borderId="16" xfId="0" applyNumberFormat="1" applyFont="1" applyFill="1" applyBorder="1"/>
    <xf numFmtId="43" fontId="0" fillId="0" borderId="17" xfId="0" applyNumberFormat="1" applyFont="1" applyFill="1" applyBorder="1" applyAlignment="1">
      <alignment horizontal="left"/>
    </xf>
    <xf numFmtId="2" fontId="1" fillId="0" borderId="18" xfId="0" applyNumberFormat="1" applyFont="1" applyFill="1" applyBorder="1" applyAlignment="1">
      <alignment horizontal="left"/>
    </xf>
    <xf numFmtId="43" fontId="0" fillId="6" borderId="23" xfId="0" applyNumberFormat="1" applyFill="1" applyBorder="1" applyAlignment="1">
      <alignment horizontal="left"/>
    </xf>
    <xf numFmtId="43" fontId="0" fillId="4" borderId="20" xfId="0" applyNumberFormat="1" applyFill="1" applyBorder="1" applyAlignment="1">
      <alignment horizontal="left"/>
    </xf>
    <xf numFmtId="0" fontId="0" fillId="0" borderId="6" xfId="0" applyNumberFormat="1" applyFill="1" applyBorder="1" applyAlignment="1">
      <alignment horizontal="left"/>
    </xf>
    <xf numFmtId="43" fontId="4" fillId="0" borderId="0" xfId="0" applyNumberFormat="1" applyFont="1" applyBorder="1" applyAlignment="1">
      <alignment horizontal="left" vertical="justify"/>
    </xf>
    <xf numFmtId="49" fontId="0" fillId="0" borderId="1" xfId="0" applyNumberFormat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26" fillId="0" borderId="6" xfId="0" applyNumberFormat="1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9" fontId="16" fillId="0" borderId="66" xfId="3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0" borderId="37" xfId="0" applyFont="1" applyBorder="1" applyAlignment="1">
      <alignment horizontal="left" vertical="justify"/>
    </xf>
    <xf numFmtId="0" fontId="11" fillId="0" borderId="38" xfId="0" applyFont="1" applyBorder="1" applyAlignment="1">
      <alignment horizontal="left" vertical="justify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3" fontId="0" fillId="0" borderId="27" xfId="0" applyNumberFormat="1" applyFill="1" applyBorder="1" applyAlignment="1">
      <alignment horizontal="left"/>
    </xf>
    <xf numFmtId="43" fontId="0" fillId="0" borderId="28" xfId="0" applyNumberFormat="1" applyFill="1" applyBorder="1" applyAlignment="1">
      <alignment horizontal="left"/>
    </xf>
    <xf numFmtId="43" fontId="0" fillId="0" borderId="29" xfId="0" applyNumberFormat="1" applyFill="1" applyBorder="1" applyAlignment="1">
      <alignment horizontal="left"/>
    </xf>
    <xf numFmtId="43" fontId="0" fillId="0" borderId="22" xfId="0" applyNumberFormat="1" applyFill="1" applyBorder="1" applyAlignment="1">
      <alignment horizontal="left"/>
    </xf>
    <xf numFmtId="43" fontId="0" fillId="0" borderId="23" xfId="0" applyNumberFormat="1" applyFill="1" applyBorder="1" applyAlignment="1">
      <alignment horizontal="left"/>
    </xf>
    <xf numFmtId="43" fontId="0" fillId="0" borderId="24" xfId="0" applyNumberFormat="1" applyFill="1" applyBorder="1" applyAlignment="1">
      <alignment horizontal="left"/>
    </xf>
    <xf numFmtId="0" fontId="12" fillId="0" borderId="10" xfId="3" applyFont="1" applyBorder="1" applyAlignment="1">
      <alignment horizontal="left" vertical="center" indent="1"/>
    </xf>
    <xf numFmtId="0" fontId="12" fillId="0" borderId="11" xfId="3" applyFont="1" applyBorder="1" applyAlignment="1">
      <alignment horizontal="left" vertical="center" indent="1"/>
    </xf>
    <xf numFmtId="0" fontId="12" fillId="0" borderId="63" xfId="3" applyFont="1" applyBorder="1" applyAlignment="1">
      <alignment horizontal="left" vertical="center" indent="1"/>
    </xf>
    <xf numFmtId="0" fontId="9" fillId="0" borderId="0" xfId="3" applyFont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1" fillId="2" borderId="11" xfId="3" applyFont="1" applyFill="1" applyBorder="1" applyAlignment="1">
      <alignment horizontal="center"/>
    </xf>
    <xf numFmtId="0" fontId="11" fillId="2" borderId="12" xfId="3" applyFont="1" applyFill="1" applyBorder="1" applyAlignment="1">
      <alignment horizontal="center"/>
    </xf>
    <xf numFmtId="0" fontId="11" fillId="0" borderId="39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4" fontId="11" fillId="0" borderId="42" xfId="3" applyNumberFormat="1" applyFont="1" applyBorder="1" applyAlignment="1">
      <alignment horizontal="center" vertical="center"/>
    </xf>
    <xf numFmtId="4" fontId="11" fillId="0" borderId="49" xfId="3" applyNumberFormat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4" xfId="3" applyFont="1" applyBorder="1" applyAlignment="1">
      <alignment horizontal="center" vertical="center"/>
    </xf>
    <xf numFmtId="43" fontId="11" fillId="0" borderId="8" xfId="0" applyNumberFormat="1" applyFont="1" applyBorder="1" applyAlignment="1">
      <alignment horizontal="center" vertical="justify"/>
    </xf>
    <xf numFmtId="0" fontId="11" fillId="0" borderId="0" xfId="0" applyFont="1" applyBorder="1" applyAlignment="1">
      <alignment horizontal="center" vertical="justify"/>
    </xf>
    <xf numFmtId="0" fontId="11" fillId="0" borderId="9" xfId="0" applyFont="1" applyBorder="1" applyAlignment="1">
      <alignment horizontal="center" vertical="justify"/>
    </xf>
    <xf numFmtId="0" fontId="11" fillId="0" borderId="45" xfId="3" applyFont="1" applyBorder="1" applyAlignment="1">
      <alignment horizontal="center" vertical="center"/>
    </xf>
    <xf numFmtId="0" fontId="11" fillId="0" borderId="46" xfId="3" applyFont="1" applyBorder="1" applyAlignment="1">
      <alignment horizontal="center" vertical="center"/>
    </xf>
  </cellXfs>
  <cellStyles count="9">
    <cellStyle name="Normal" xfId="0" builtinId="0"/>
    <cellStyle name="Normal 2" xfId="1"/>
    <cellStyle name="Normal 3" xfId="3"/>
    <cellStyle name="Porcentagem 2" xfId="5"/>
    <cellStyle name="Vírgula" xfId="2" builtinId="3"/>
    <cellStyle name="Vírgula 2" xfId="4"/>
    <cellStyle name="Vírgula 2 2" xfId="7"/>
    <cellStyle name="Vírgula 3" xfId="6"/>
    <cellStyle name="Vírgula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TOS\Arquivos\CORRE&#199;&#195;O\Bruna\OR&#199;AMENTO%20BADESC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ATIVO"/>
      <sheetName val="CRONOGRAMA"/>
    </sheetNames>
    <sheetDataSet>
      <sheetData sheetId="0" refreshError="1">
        <row r="8">
          <cell r="A8" t="str">
            <v>Item</v>
          </cell>
          <cell r="C8" t="str">
            <v xml:space="preserve">Discriminação </v>
          </cell>
        </row>
        <row r="9">
          <cell r="K9" t="str">
            <v>Total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6"/>
  <sheetViews>
    <sheetView showGridLines="0" tabSelected="1" zoomScaleNormal="100" workbookViewId="0">
      <pane ySplit="6" topLeftCell="A160" activePane="bottomLeft" state="frozen"/>
      <selection pane="bottomLeft" activeCell="G226" sqref="G226"/>
    </sheetView>
  </sheetViews>
  <sheetFormatPr defaultRowHeight="15" x14ac:dyDescent="0.25"/>
  <cols>
    <col min="1" max="1" width="9.28515625" customWidth="1"/>
    <col min="2" max="2" width="16.7109375" style="22" customWidth="1"/>
    <col min="3" max="3" width="40.7109375" customWidth="1"/>
    <col min="4" max="4" width="12.7109375" customWidth="1"/>
    <col min="5" max="5" width="12.7109375" style="22" customWidth="1"/>
    <col min="6" max="7" width="12.7109375" customWidth="1"/>
    <col min="8" max="8" width="10.7109375" style="22" customWidth="1"/>
    <col min="12" max="12" width="9.140625" customWidth="1"/>
  </cols>
  <sheetData>
    <row r="1" spans="1:10" s="44" customFormat="1" ht="15.75" x14ac:dyDescent="0.25">
      <c r="A1" s="262" t="s">
        <v>308</v>
      </c>
      <c r="B1" s="262"/>
      <c r="C1" s="263"/>
      <c r="D1" s="263"/>
      <c r="E1" s="263"/>
      <c r="F1" s="263"/>
      <c r="G1" s="263"/>
      <c r="H1" s="263"/>
    </row>
    <row r="2" spans="1:10" s="44" customFormat="1" ht="15.75" thickBot="1" x14ac:dyDescent="0.35">
      <c r="A2" s="45"/>
      <c r="B2" s="46"/>
      <c r="C2" s="47"/>
      <c r="D2" s="48"/>
      <c r="E2" s="65"/>
      <c r="F2" s="49"/>
      <c r="G2" s="49"/>
      <c r="H2" s="57"/>
    </row>
    <row r="3" spans="1:10" s="44" customFormat="1" ht="13.5" thickBot="1" x14ac:dyDescent="0.25">
      <c r="A3" s="264" t="s">
        <v>139</v>
      </c>
      <c r="B3" s="265"/>
      <c r="C3" s="265"/>
      <c r="D3" s="265"/>
      <c r="E3" s="265"/>
      <c r="F3" s="265"/>
      <c r="G3" s="265"/>
      <c r="H3" s="266"/>
    </row>
    <row r="4" spans="1:10" s="44" customFormat="1" ht="15" customHeight="1" x14ac:dyDescent="0.2">
      <c r="A4" s="50"/>
      <c r="B4" s="267" t="s">
        <v>307</v>
      </c>
      <c r="C4" s="267"/>
      <c r="D4" s="267"/>
      <c r="E4" s="267"/>
      <c r="F4" s="267"/>
      <c r="G4" s="267"/>
      <c r="H4" s="268"/>
    </row>
    <row r="5" spans="1:10" s="44" customFormat="1" ht="13.5" thickBot="1" x14ac:dyDescent="0.25">
      <c r="A5" s="269" t="s">
        <v>141</v>
      </c>
      <c r="B5" s="270"/>
      <c r="C5" s="51">
        <v>72.540000000000006</v>
      </c>
      <c r="D5" s="52"/>
      <c r="E5" s="55" t="s">
        <v>152</v>
      </c>
      <c r="F5" s="54"/>
      <c r="G5" s="53"/>
      <c r="H5" s="64"/>
    </row>
    <row r="6" spans="1:10" ht="16.5" thickBot="1" x14ac:dyDescent="0.3">
      <c r="A6" s="3" t="s">
        <v>0</v>
      </c>
      <c r="B6" s="25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24" t="s">
        <v>7</v>
      </c>
      <c r="J6" s="21"/>
    </row>
    <row r="7" spans="1:10" s="25" customFormat="1" x14ac:dyDescent="0.25">
      <c r="A7" s="26" t="s">
        <v>8</v>
      </c>
      <c r="B7" s="254"/>
      <c r="C7" s="27" t="s">
        <v>170</v>
      </c>
      <c r="D7" s="28"/>
      <c r="E7" s="29"/>
      <c r="F7" s="28"/>
      <c r="G7" s="28"/>
      <c r="H7" s="58"/>
    </row>
    <row r="8" spans="1:10" s="25" customFormat="1" x14ac:dyDescent="0.25">
      <c r="A8" s="30" t="s">
        <v>9</v>
      </c>
      <c r="B8" s="255" t="s">
        <v>10</v>
      </c>
      <c r="C8" s="31" t="s">
        <v>11</v>
      </c>
      <c r="D8" s="31">
        <f>Quantitativo!H12</f>
        <v>10</v>
      </c>
      <c r="E8" s="32" t="s">
        <v>12</v>
      </c>
      <c r="F8" s="31">
        <v>376.5</v>
      </c>
      <c r="G8" s="31">
        <f>D8*F8</f>
        <v>3765</v>
      </c>
      <c r="H8" s="59"/>
    </row>
    <row r="9" spans="1:10" s="25" customFormat="1" x14ac:dyDescent="0.25">
      <c r="A9" s="30" t="s">
        <v>13</v>
      </c>
      <c r="B9" s="255" t="s">
        <v>14</v>
      </c>
      <c r="C9" s="31" t="s">
        <v>15</v>
      </c>
      <c r="D9" s="31">
        <v>1</v>
      </c>
      <c r="E9" s="32" t="s">
        <v>16</v>
      </c>
      <c r="F9" s="31">
        <v>2903.89</v>
      </c>
      <c r="G9" s="31">
        <f t="shared" ref="G9:G10" si="0">D9*F9</f>
        <v>2903.89</v>
      </c>
      <c r="H9" s="59"/>
    </row>
    <row r="10" spans="1:10" s="25" customFormat="1" x14ac:dyDescent="0.25">
      <c r="A10" s="142" t="s">
        <v>17</v>
      </c>
      <c r="B10" s="255" t="s">
        <v>19</v>
      </c>
      <c r="C10" s="31" t="s">
        <v>20</v>
      </c>
      <c r="D10" s="31">
        <f>Quantitativo!H16</f>
        <v>2.88</v>
      </c>
      <c r="E10" s="32" t="s">
        <v>12</v>
      </c>
      <c r="F10" s="31">
        <v>222.12</v>
      </c>
      <c r="G10" s="31">
        <f t="shared" si="0"/>
        <v>639.7056</v>
      </c>
      <c r="H10" s="59"/>
    </row>
    <row r="11" spans="1:10" s="25" customFormat="1" x14ac:dyDescent="0.25">
      <c r="A11" s="142" t="s">
        <v>18</v>
      </c>
      <c r="B11" s="255" t="s">
        <v>35</v>
      </c>
      <c r="C11" s="31" t="s">
        <v>34</v>
      </c>
      <c r="D11" s="143">
        <v>72.540000000000006</v>
      </c>
      <c r="E11" s="32" t="s">
        <v>12</v>
      </c>
      <c r="F11" s="31">
        <v>5.2</v>
      </c>
      <c r="G11" s="31">
        <f t="shared" ref="G11" si="1">D11*F11</f>
        <v>377.20800000000003</v>
      </c>
      <c r="H11" s="59"/>
    </row>
    <row r="12" spans="1:10" s="34" customFormat="1" x14ac:dyDescent="0.25">
      <c r="A12" s="30"/>
      <c r="B12" s="255"/>
      <c r="C12" s="132" t="s">
        <v>254</v>
      </c>
      <c r="D12" s="31"/>
      <c r="E12" s="32"/>
      <c r="F12" s="31"/>
      <c r="G12" s="33">
        <f>SUM(G8:G11)</f>
        <v>7685.8035999999993</v>
      </c>
      <c r="H12" s="60">
        <f>G12/$G$223</f>
        <v>3.7339120892922836E-2</v>
      </c>
    </row>
    <row r="13" spans="1:10" s="25" customFormat="1" x14ac:dyDescent="0.25">
      <c r="A13" s="30"/>
      <c r="B13" s="255"/>
      <c r="C13" s="31"/>
      <c r="D13" s="31"/>
      <c r="E13" s="32"/>
      <c r="F13" s="31"/>
      <c r="G13" s="31"/>
      <c r="H13" s="59"/>
    </row>
    <row r="14" spans="1:10" s="25" customFormat="1" x14ac:dyDescent="0.25">
      <c r="A14" s="30" t="s">
        <v>37</v>
      </c>
      <c r="B14" s="255"/>
      <c r="C14" s="33" t="s">
        <v>171</v>
      </c>
      <c r="D14" s="31"/>
      <c r="E14" s="32"/>
      <c r="F14" s="31"/>
      <c r="G14" s="31"/>
      <c r="H14" s="59"/>
    </row>
    <row r="15" spans="1:10" s="25" customFormat="1" x14ac:dyDescent="0.25">
      <c r="A15" s="30" t="s">
        <v>38</v>
      </c>
      <c r="B15" s="255" t="s">
        <v>154</v>
      </c>
      <c r="C15" s="31" t="s">
        <v>153</v>
      </c>
      <c r="D15" s="31">
        <f>Quantitativo!H20</f>
        <v>41.4</v>
      </c>
      <c r="E15" s="32" t="s">
        <v>36</v>
      </c>
      <c r="F15" s="31">
        <v>33.159999999999997</v>
      </c>
      <c r="G15" s="31">
        <f t="shared" ref="G15:G16" si="2">D15*F15</f>
        <v>1372.8239999999998</v>
      </c>
      <c r="H15" s="59"/>
    </row>
    <row r="16" spans="1:10" s="25" customFormat="1" x14ac:dyDescent="0.25">
      <c r="A16" s="30" t="s">
        <v>39</v>
      </c>
      <c r="B16" s="255" t="s">
        <v>422</v>
      </c>
      <c r="C16" s="31" t="s">
        <v>155</v>
      </c>
      <c r="D16" s="31">
        <f>Quantitativo!H21</f>
        <v>40</v>
      </c>
      <c r="E16" s="32" t="s">
        <v>16</v>
      </c>
      <c r="F16" s="31">
        <v>46.1</v>
      </c>
      <c r="G16" s="31">
        <f t="shared" si="2"/>
        <v>1844</v>
      </c>
      <c r="H16" s="59"/>
    </row>
    <row r="17" spans="1:8" s="25" customFormat="1" x14ac:dyDescent="0.25">
      <c r="A17" s="30" t="s">
        <v>40</v>
      </c>
      <c r="B17" s="255" t="s">
        <v>422</v>
      </c>
      <c r="C17" s="31" t="s">
        <v>156</v>
      </c>
      <c r="D17" s="31">
        <f>Quantitativo!H22</f>
        <v>12</v>
      </c>
      <c r="E17" s="32" t="s">
        <v>16</v>
      </c>
      <c r="F17" s="31">
        <v>46.1</v>
      </c>
      <c r="G17" s="31">
        <f t="shared" ref="G17:G22" si="3">D17*F17</f>
        <v>553.20000000000005</v>
      </c>
      <c r="H17" s="59"/>
    </row>
    <row r="18" spans="1:8" s="25" customFormat="1" x14ac:dyDescent="0.25">
      <c r="A18" s="30" t="s">
        <v>157</v>
      </c>
      <c r="B18" s="255"/>
      <c r="C18" s="31" t="s">
        <v>158</v>
      </c>
      <c r="D18" s="31"/>
      <c r="E18" s="32"/>
      <c r="F18" s="31"/>
      <c r="G18" s="31"/>
      <c r="H18" s="59"/>
    </row>
    <row r="19" spans="1:8" s="141" customFormat="1" x14ac:dyDescent="0.25">
      <c r="A19" s="142" t="s">
        <v>408</v>
      </c>
      <c r="B19" s="255" t="s">
        <v>406</v>
      </c>
      <c r="C19" s="143" t="s">
        <v>412</v>
      </c>
      <c r="D19" s="143">
        <f>Quantitativo!H26</f>
        <v>2.7894000000000001</v>
      </c>
      <c r="E19" s="144" t="s">
        <v>33</v>
      </c>
      <c r="F19" s="143">
        <v>507.14</v>
      </c>
      <c r="G19" s="143">
        <f t="shared" ref="G19:G20" si="4">D19*F19</f>
        <v>1414.6163160000001</v>
      </c>
      <c r="H19" s="147"/>
    </row>
    <row r="20" spans="1:8" s="141" customFormat="1" x14ac:dyDescent="0.25">
      <c r="A20" s="142" t="s">
        <v>411</v>
      </c>
      <c r="B20" s="256" t="s">
        <v>420</v>
      </c>
      <c r="C20" s="143" t="s">
        <v>413</v>
      </c>
      <c r="D20" s="143">
        <f>Quantitativo!H29</f>
        <v>0.56999999999999995</v>
      </c>
      <c r="E20" s="144" t="s">
        <v>33</v>
      </c>
      <c r="F20" s="143">
        <v>2720.48</v>
      </c>
      <c r="G20" s="143">
        <f t="shared" si="4"/>
        <v>1550.6735999999999</v>
      </c>
      <c r="H20" s="147"/>
    </row>
    <row r="21" spans="1:8" s="25" customFormat="1" x14ac:dyDescent="0.25">
      <c r="A21" s="30" t="s">
        <v>44</v>
      </c>
      <c r="B21" s="255"/>
      <c r="C21" s="31" t="s">
        <v>92</v>
      </c>
      <c r="D21" s="31"/>
      <c r="E21" s="32"/>
      <c r="F21" s="31"/>
      <c r="G21" s="31"/>
      <c r="H21" s="59"/>
    </row>
    <row r="22" spans="1:8" s="25" customFormat="1" x14ac:dyDescent="0.25">
      <c r="A22" s="30" t="s">
        <v>46</v>
      </c>
      <c r="B22" s="255" t="s">
        <v>98</v>
      </c>
      <c r="C22" s="31" t="s">
        <v>95</v>
      </c>
      <c r="D22" s="31">
        <f>Quantitativo!H40</f>
        <v>100.88600000000001</v>
      </c>
      <c r="E22" s="32" t="s">
        <v>12</v>
      </c>
      <c r="F22" s="31">
        <v>2.21</v>
      </c>
      <c r="G22" s="31">
        <f t="shared" si="3"/>
        <v>222.95806000000002</v>
      </c>
      <c r="H22" s="59"/>
    </row>
    <row r="23" spans="1:8" s="25" customFormat="1" x14ac:dyDescent="0.25">
      <c r="A23" s="30" t="s">
        <v>47</v>
      </c>
      <c r="B23" s="255" t="s">
        <v>99</v>
      </c>
      <c r="C23" s="31" t="s">
        <v>97</v>
      </c>
      <c r="D23" s="31">
        <f>Quantitativo!H41</f>
        <v>100.88600000000001</v>
      </c>
      <c r="E23" s="32" t="s">
        <v>12</v>
      </c>
      <c r="F23" s="31">
        <v>12.5</v>
      </c>
      <c r="G23" s="31">
        <f t="shared" ref="G23:G27" si="5">D23*F23</f>
        <v>1261.075</v>
      </c>
      <c r="H23" s="59"/>
    </row>
    <row r="24" spans="1:8" s="25" customFormat="1" x14ac:dyDescent="0.25">
      <c r="A24" s="30" t="s">
        <v>159</v>
      </c>
      <c r="B24" s="256" t="s">
        <v>619</v>
      </c>
      <c r="C24" s="31" t="s">
        <v>160</v>
      </c>
      <c r="D24" s="31">
        <f>Quantitativo!H44</f>
        <v>113.43560000000001</v>
      </c>
      <c r="E24" s="32" t="s">
        <v>12</v>
      </c>
      <c r="F24" s="31">
        <v>39.979999999999997</v>
      </c>
      <c r="G24" s="31">
        <f t="shared" si="5"/>
        <v>4535.1552879999999</v>
      </c>
      <c r="H24" s="59"/>
    </row>
    <row r="25" spans="1:8" s="25" customFormat="1" x14ac:dyDescent="0.25">
      <c r="A25" s="30" t="s">
        <v>161</v>
      </c>
      <c r="B25" s="255">
        <v>96000</v>
      </c>
      <c r="C25" s="31" t="s">
        <v>162</v>
      </c>
      <c r="D25" s="31">
        <f>Quantitativo!H47</f>
        <v>278.94</v>
      </c>
      <c r="E25" s="32" t="s">
        <v>36</v>
      </c>
      <c r="F25" s="31">
        <v>1.74</v>
      </c>
      <c r="G25" s="31">
        <f t="shared" si="5"/>
        <v>485.35559999999998</v>
      </c>
      <c r="H25" s="59"/>
    </row>
    <row r="26" spans="1:8" s="141" customFormat="1" x14ac:dyDescent="0.25">
      <c r="A26" s="142" t="s">
        <v>163</v>
      </c>
      <c r="B26" s="255" t="s">
        <v>620</v>
      </c>
      <c r="C26" s="143" t="s">
        <v>164</v>
      </c>
      <c r="D26" s="143">
        <f>Quantitativo!H50</f>
        <v>7.3710000000000004</v>
      </c>
      <c r="E26" s="144" t="s">
        <v>12</v>
      </c>
      <c r="F26" s="143">
        <v>435</v>
      </c>
      <c r="G26" s="143">
        <f t="shared" si="5"/>
        <v>3206.3850000000002</v>
      </c>
      <c r="H26" s="147"/>
    </row>
    <row r="27" spans="1:8" s="25" customFormat="1" x14ac:dyDescent="0.25">
      <c r="A27" s="30" t="s">
        <v>165</v>
      </c>
      <c r="B27" s="255" t="s">
        <v>621</v>
      </c>
      <c r="C27" s="31" t="s">
        <v>166</v>
      </c>
      <c r="D27" s="31">
        <v>1</v>
      </c>
      <c r="E27" s="32" t="s">
        <v>340</v>
      </c>
      <c r="F27" s="31">
        <v>704</v>
      </c>
      <c r="G27" s="143">
        <f t="shared" si="5"/>
        <v>704</v>
      </c>
      <c r="H27" s="59"/>
    </row>
    <row r="28" spans="1:8" s="25" customFormat="1" x14ac:dyDescent="0.25">
      <c r="A28" s="30"/>
      <c r="B28" s="255"/>
      <c r="C28" s="132" t="s">
        <v>255</v>
      </c>
      <c r="D28" s="31"/>
      <c r="E28" s="32"/>
      <c r="F28" s="31"/>
      <c r="G28" s="33">
        <f>SUM(G15:G27)</f>
        <v>17150.242864</v>
      </c>
      <c r="H28" s="60">
        <f>G28/$G$223</f>
        <v>8.3319197961535627E-2</v>
      </c>
    </row>
    <row r="29" spans="1:8" s="128" customFormat="1" x14ac:dyDescent="0.25">
      <c r="A29" s="30"/>
      <c r="B29" s="255"/>
      <c r="C29" s="33"/>
      <c r="D29" s="31"/>
      <c r="E29" s="32"/>
      <c r="F29" s="31"/>
      <c r="G29" s="33"/>
      <c r="H29" s="60"/>
    </row>
    <row r="30" spans="1:8" s="34" customFormat="1" x14ac:dyDescent="0.25">
      <c r="A30" s="30" t="s">
        <v>50</v>
      </c>
      <c r="B30" s="255"/>
      <c r="C30" s="33" t="s">
        <v>203</v>
      </c>
      <c r="D30" s="31"/>
      <c r="E30" s="32"/>
      <c r="F30" s="31"/>
      <c r="G30" s="33"/>
      <c r="H30" s="61"/>
    </row>
    <row r="31" spans="1:8" s="36" customFormat="1" x14ac:dyDescent="0.25">
      <c r="A31" s="121" t="s">
        <v>51</v>
      </c>
      <c r="B31" s="257"/>
      <c r="C31" s="35" t="s">
        <v>167</v>
      </c>
      <c r="D31" s="35"/>
      <c r="E31" s="122"/>
      <c r="F31" s="35"/>
      <c r="G31" s="35"/>
      <c r="H31" s="62"/>
    </row>
    <row r="32" spans="1:8" s="36" customFormat="1" x14ac:dyDescent="0.25">
      <c r="A32" s="121" t="s">
        <v>168</v>
      </c>
      <c r="B32" s="257" t="s">
        <v>231</v>
      </c>
      <c r="C32" s="35" t="s">
        <v>169</v>
      </c>
      <c r="D32" s="35">
        <f>Quantitativo!H55</f>
        <v>0.53</v>
      </c>
      <c r="E32" s="32" t="s">
        <v>33</v>
      </c>
      <c r="F32" s="31">
        <v>1989.54</v>
      </c>
      <c r="G32" s="31">
        <f t="shared" ref="G32:G37" si="6">D32*F32</f>
        <v>1054.4562000000001</v>
      </c>
      <c r="H32" s="62"/>
    </row>
    <row r="33" spans="1:8" s="36" customFormat="1" x14ac:dyDescent="0.25">
      <c r="A33" s="121" t="s">
        <v>172</v>
      </c>
      <c r="B33" s="257" t="s">
        <v>43</v>
      </c>
      <c r="C33" s="35" t="s">
        <v>173</v>
      </c>
      <c r="D33" s="35">
        <f>Quantitativo!H57</f>
        <v>0.59</v>
      </c>
      <c r="E33" s="122" t="s">
        <v>33</v>
      </c>
      <c r="F33" s="35">
        <v>2534.4299999999998</v>
      </c>
      <c r="G33" s="31">
        <f t="shared" si="6"/>
        <v>1495.3136999999999</v>
      </c>
      <c r="H33" s="62"/>
    </row>
    <row r="34" spans="1:8" s="36" customFormat="1" x14ac:dyDescent="0.25">
      <c r="A34" s="121" t="s">
        <v>52</v>
      </c>
      <c r="B34" s="257" t="s">
        <v>88</v>
      </c>
      <c r="C34" s="35" t="s">
        <v>87</v>
      </c>
      <c r="D34" s="35">
        <f>Quantitativo!H58</f>
        <v>1.98</v>
      </c>
      <c r="E34" s="122" t="s">
        <v>12</v>
      </c>
      <c r="F34" s="35">
        <v>27.66</v>
      </c>
      <c r="G34" s="31">
        <f t="shared" si="6"/>
        <v>54.766799999999996</v>
      </c>
      <c r="H34" s="62"/>
    </row>
    <row r="35" spans="1:8" s="36" customFormat="1" x14ac:dyDescent="0.25">
      <c r="A35" s="121" t="s">
        <v>174</v>
      </c>
      <c r="B35" s="257" t="s">
        <v>424</v>
      </c>
      <c r="C35" s="35" t="s">
        <v>175</v>
      </c>
      <c r="D35" s="35">
        <v>40.97</v>
      </c>
      <c r="E35" s="122" t="s">
        <v>12</v>
      </c>
      <c r="F35" s="35">
        <v>61.64</v>
      </c>
      <c r="G35" s="143">
        <f t="shared" si="6"/>
        <v>2525.3908000000001</v>
      </c>
      <c r="H35" s="62"/>
    </row>
    <row r="36" spans="1:8" s="36" customFormat="1" x14ac:dyDescent="0.25">
      <c r="A36" s="121" t="s">
        <v>176</v>
      </c>
      <c r="B36" s="257" t="s">
        <v>425</v>
      </c>
      <c r="C36" s="35" t="s">
        <v>177</v>
      </c>
      <c r="D36" s="35">
        <f>Quantitativo!H62</f>
        <v>7.2</v>
      </c>
      <c r="E36" s="122" t="s">
        <v>12</v>
      </c>
      <c r="F36" s="35">
        <v>119.21</v>
      </c>
      <c r="G36" s="31">
        <f t="shared" si="6"/>
        <v>858.31200000000001</v>
      </c>
      <c r="H36" s="62"/>
    </row>
    <row r="37" spans="1:8" s="36" customFormat="1" x14ac:dyDescent="0.25">
      <c r="A37" s="121" t="s">
        <v>178</v>
      </c>
      <c r="B37" s="257" t="s">
        <v>622</v>
      </c>
      <c r="C37" s="35" t="s">
        <v>179</v>
      </c>
      <c r="D37" s="35">
        <f>Quantitativo!H63</f>
        <v>7.2</v>
      </c>
      <c r="E37" s="122" t="s">
        <v>12</v>
      </c>
      <c r="F37" s="35">
        <v>51.35</v>
      </c>
      <c r="G37" s="31">
        <f t="shared" si="6"/>
        <v>369.72</v>
      </c>
      <c r="H37" s="62"/>
    </row>
    <row r="38" spans="1:8" s="36" customFormat="1" x14ac:dyDescent="0.25">
      <c r="A38" s="121" t="s">
        <v>180</v>
      </c>
      <c r="B38" s="257" t="s">
        <v>72</v>
      </c>
      <c r="C38" s="35" t="s">
        <v>181</v>
      </c>
      <c r="D38" s="35">
        <f>Quantitativo!H64</f>
        <v>3.05</v>
      </c>
      <c r="E38" s="122" t="s">
        <v>36</v>
      </c>
      <c r="F38" s="35">
        <v>78.92</v>
      </c>
      <c r="G38" s="31">
        <f t="shared" ref="G38:G44" si="7">D38*F38</f>
        <v>240.70599999999999</v>
      </c>
      <c r="H38" s="62"/>
    </row>
    <row r="39" spans="1:8" s="36" customFormat="1" x14ac:dyDescent="0.25">
      <c r="A39" s="121" t="s">
        <v>182</v>
      </c>
      <c r="B39" s="255" t="s">
        <v>74</v>
      </c>
      <c r="C39" s="31" t="s">
        <v>75</v>
      </c>
      <c r="D39" s="31">
        <f>Quantitativo!H65</f>
        <v>12.25</v>
      </c>
      <c r="E39" s="32" t="s">
        <v>36</v>
      </c>
      <c r="F39" s="31">
        <v>43.64</v>
      </c>
      <c r="G39" s="31">
        <f t="shared" si="7"/>
        <v>534.59</v>
      </c>
      <c r="H39" s="62"/>
    </row>
    <row r="40" spans="1:8" s="36" customFormat="1" x14ac:dyDescent="0.25">
      <c r="A40" s="121" t="s">
        <v>183</v>
      </c>
      <c r="B40" s="257"/>
      <c r="C40" s="35" t="s">
        <v>184</v>
      </c>
      <c r="D40" s="35"/>
      <c r="E40" s="122"/>
      <c r="F40" s="35"/>
      <c r="G40" s="31"/>
      <c r="H40" s="62"/>
    </row>
    <row r="41" spans="1:8" s="36" customFormat="1" x14ac:dyDescent="0.25">
      <c r="A41" s="121" t="s">
        <v>185</v>
      </c>
      <c r="B41" s="257" t="s">
        <v>187</v>
      </c>
      <c r="C41" s="35" t="s">
        <v>186</v>
      </c>
      <c r="D41" s="35">
        <v>87.31</v>
      </c>
      <c r="E41" s="122" t="s">
        <v>12</v>
      </c>
      <c r="F41" s="35">
        <v>28.73</v>
      </c>
      <c r="G41" s="31">
        <f t="shared" si="7"/>
        <v>2508.4163000000003</v>
      </c>
      <c r="H41" s="62"/>
    </row>
    <row r="42" spans="1:8" s="36" customFormat="1" x14ac:dyDescent="0.25">
      <c r="A42" s="121" t="s">
        <v>188</v>
      </c>
      <c r="B42" s="255" t="s">
        <v>82</v>
      </c>
      <c r="C42" s="31" t="s">
        <v>83</v>
      </c>
      <c r="D42" s="31">
        <v>30.96</v>
      </c>
      <c r="E42" s="32" t="s">
        <v>12</v>
      </c>
      <c r="F42" s="31">
        <v>85.12</v>
      </c>
      <c r="G42" s="31">
        <f t="shared" si="7"/>
        <v>2635.3152</v>
      </c>
      <c r="H42" s="62"/>
    </row>
    <row r="43" spans="1:8" s="36" customFormat="1" x14ac:dyDescent="0.25">
      <c r="A43" s="121" t="s">
        <v>189</v>
      </c>
      <c r="B43" s="255" t="s">
        <v>62</v>
      </c>
      <c r="C43" s="31" t="s">
        <v>190</v>
      </c>
      <c r="D43" s="31">
        <f>Quantitativo!H71</f>
        <v>3.3600000000000003</v>
      </c>
      <c r="E43" s="32" t="s">
        <v>12</v>
      </c>
      <c r="F43" s="31">
        <v>803.14</v>
      </c>
      <c r="G43" s="31">
        <f t="shared" si="7"/>
        <v>2698.5504000000001</v>
      </c>
      <c r="H43" s="62"/>
    </row>
    <row r="44" spans="1:8" s="36" customFormat="1" x14ac:dyDescent="0.25">
      <c r="A44" s="121" t="s">
        <v>191</v>
      </c>
      <c r="B44" s="255" t="s">
        <v>426</v>
      </c>
      <c r="C44" s="31" t="s">
        <v>59</v>
      </c>
      <c r="D44" s="31">
        <f>Quantitativo!H72</f>
        <v>0.64000000000000012</v>
      </c>
      <c r="E44" s="32" t="s">
        <v>12</v>
      </c>
      <c r="F44" s="31">
        <f>676.93+126.84</f>
        <v>803.77</v>
      </c>
      <c r="G44" s="31">
        <f t="shared" si="7"/>
        <v>514.41280000000006</v>
      </c>
      <c r="H44" s="62"/>
    </row>
    <row r="45" spans="1:8" s="36" customFormat="1" x14ac:dyDescent="0.25">
      <c r="A45" s="121" t="s">
        <v>192</v>
      </c>
      <c r="B45" s="255"/>
      <c r="C45" s="31" t="s">
        <v>101</v>
      </c>
      <c r="D45" s="31"/>
      <c r="E45" s="32"/>
      <c r="F45" s="31"/>
      <c r="G45" s="31"/>
      <c r="H45" s="62"/>
    </row>
    <row r="46" spans="1:8" s="36" customFormat="1" x14ac:dyDescent="0.25">
      <c r="A46" s="121" t="s">
        <v>193</v>
      </c>
      <c r="B46" s="255" t="s">
        <v>48</v>
      </c>
      <c r="C46" s="31" t="s">
        <v>49</v>
      </c>
      <c r="D46" s="31">
        <f>Quantitativo!H74</f>
        <v>0.432</v>
      </c>
      <c r="E46" s="32" t="s">
        <v>33</v>
      </c>
      <c r="F46" s="31">
        <v>29.44</v>
      </c>
      <c r="G46" s="31">
        <f t="shared" ref="G46:G80" si="8">D46*F46</f>
        <v>12.71808</v>
      </c>
      <c r="H46" s="62"/>
    </row>
    <row r="47" spans="1:8" s="36" customFormat="1" x14ac:dyDescent="0.25">
      <c r="A47" s="121" t="s">
        <v>194</v>
      </c>
      <c r="B47" s="255" t="s">
        <v>196</v>
      </c>
      <c r="C47" s="31" t="s">
        <v>195</v>
      </c>
      <c r="D47" s="31">
        <f>Quantitativo!H75</f>
        <v>7.2</v>
      </c>
      <c r="E47" s="32" t="s">
        <v>12</v>
      </c>
      <c r="F47" s="31">
        <v>61.73</v>
      </c>
      <c r="G47" s="31">
        <f t="shared" si="8"/>
        <v>444.45599999999996</v>
      </c>
      <c r="H47" s="62"/>
    </row>
    <row r="48" spans="1:8" s="36" customFormat="1" x14ac:dyDescent="0.25">
      <c r="A48" s="139" t="s">
        <v>197</v>
      </c>
      <c r="B48" s="255"/>
      <c r="C48" s="143" t="s">
        <v>198</v>
      </c>
      <c r="D48" s="143"/>
      <c r="E48" s="144"/>
      <c r="F48" s="143"/>
      <c r="G48" s="143">
        <f t="shared" si="8"/>
        <v>0</v>
      </c>
      <c r="H48" s="149"/>
    </row>
    <row r="49" spans="1:8" s="36" customFormat="1" x14ac:dyDescent="0.25">
      <c r="A49" s="139" t="s">
        <v>427</v>
      </c>
      <c r="B49" s="255" t="s">
        <v>121</v>
      </c>
      <c r="C49" s="143" t="s">
        <v>428</v>
      </c>
      <c r="D49" s="143">
        <v>21</v>
      </c>
      <c r="E49" s="144" t="s">
        <v>36</v>
      </c>
      <c r="F49" s="143">
        <v>11.59</v>
      </c>
      <c r="G49" s="143">
        <f t="shared" si="8"/>
        <v>243.39</v>
      </c>
      <c r="H49" s="149"/>
    </row>
    <row r="50" spans="1:8" s="36" customFormat="1" x14ac:dyDescent="0.25">
      <c r="A50" s="139" t="s">
        <v>436</v>
      </c>
      <c r="B50" s="255" t="s">
        <v>481</v>
      </c>
      <c r="C50" s="143" t="s">
        <v>429</v>
      </c>
      <c r="D50" s="143">
        <v>24</v>
      </c>
      <c r="E50" s="144" t="s">
        <v>36</v>
      </c>
      <c r="F50" s="143">
        <v>10.61</v>
      </c>
      <c r="G50" s="143">
        <f t="shared" si="8"/>
        <v>254.64</v>
      </c>
      <c r="H50" s="149"/>
    </row>
    <row r="51" spans="1:8" s="36" customFormat="1" x14ac:dyDescent="0.25">
      <c r="A51" s="139" t="s">
        <v>437</v>
      </c>
      <c r="B51" s="255" t="s">
        <v>679</v>
      </c>
      <c r="C51" s="143" t="s">
        <v>678</v>
      </c>
      <c r="D51" s="143">
        <v>4</v>
      </c>
      <c r="E51" s="144" t="s">
        <v>106</v>
      </c>
      <c r="F51" s="143">
        <v>10.72</v>
      </c>
      <c r="G51" s="143">
        <f t="shared" si="8"/>
        <v>42.88</v>
      </c>
      <c r="H51" s="149"/>
    </row>
    <row r="52" spans="1:8" s="36" customFormat="1" x14ac:dyDescent="0.25">
      <c r="A52" s="139" t="s">
        <v>438</v>
      </c>
      <c r="B52" s="255" t="s">
        <v>482</v>
      </c>
      <c r="C52" s="143" t="s">
        <v>430</v>
      </c>
      <c r="D52" s="143">
        <v>1</v>
      </c>
      <c r="E52" s="144" t="s">
        <v>106</v>
      </c>
      <c r="F52" s="143">
        <v>10.53</v>
      </c>
      <c r="G52" s="143">
        <f t="shared" si="8"/>
        <v>10.53</v>
      </c>
      <c r="H52" s="149"/>
    </row>
    <row r="53" spans="1:8" s="36" customFormat="1" x14ac:dyDescent="0.25">
      <c r="A53" s="139" t="s">
        <v>439</v>
      </c>
      <c r="B53" s="255" t="s">
        <v>122</v>
      </c>
      <c r="C53" s="143" t="s">
        <v>431</v>
      </c>
      <c r="D53" s="143">
        <v>6</v>
      </c>
      <c r="E53" s="144" t="s">
        <v>106</v>
      </c>
      <c r="F53" s="143">
        <v>10.91</v>
      </c>
      <c r="G53" s="143">
        <f t="shared" si="8"/>
        <v>65.460000000000008</v>
      </c>
      <c r="H53" s="149"/>
    </row>
    <row r="54" spans="1:8" s="36" customFormat="1" x14ac:dyDescent="0.25">
      <c r="A54" s="139" t="s">
        <v>440</v>
      </c>
      <c r="B54" s="255" t="s">
        <v>483</v>
      </c>
      <c r="C54" s="143" t="s">
        <v>432</v>
      </c>
      <c r="D54" s="143">
        <v>5</v>
      </c>
      <c r="E54" s="144" t="s">
        <v>106</v>
      </c>
      <c r="F54" s="143">
        <v>15.51</v>
      </c>
      <c r="G54" s="143">
        <f t="shared" si="8"/>
        <v>77.55</v>
      </c>
      <c r="H54" s="149"/>
    </row>
    <row r="55" spans="1:8" s="36" customFormat="1" x14ac:dyDescent="0.25">
      <c r="A55" s="139" t="s">
        <v>441</v>
      </c>
      <c r="B55" s="255" t="s">
        <v>125</v>
      </c>
      <c r="C55" s="143" t="s">
        <v>433</v>
      </c>
      <c r="D55" s="143">
        <v>2</v>
      </c>
      <c r="E55" s="144" t="s">
        <v>479</v>
      </c>
      <c r="F55" s="143">
        <v>540.35</v>
      </c>
      <c r="G55" s="143">
        <f t="shared" si="8"/>
        <v>1080.7</v>
      </c>
      <c r="H55" s="149"/>
    </row>
    <row r="56" spans="1:8" s="36" customFormat="1" x14ac:dyDescent="0.25">
      <c r="A56" s="139" t="s">
        <v>442</v>
      </c>
      <c r="B56" s="255" t="s">
        <v>485</v>
      </c>
      <c r="C56" s="143" t="s">
        <v>486</v>
      </c>
      <c r="D56" s="143">
        <v>2</v>
      </c>
      <c r="E56" s="144" t="s">
        <v>106</v>
      </c>
      <c r="F56" s="143">
        <v>494.99</v>
      </c>
      <c r="G56" s="143">
        <f t="shared" si="8"/>
        <v>989.98</v>
      </c>
      <c r="H56" s="149"/>
    </row>
    <row r="57" spans="1:8" s="36" customFormat="1" x14ac:dyDescent="0.25">
      <c r="A57" s="139" t="s">
        <v>443</v>
      </c>
      <c r="B57" s="255" t="s">
        <v>484</v>
      </c>
      <c r="C57" s="143" t="s">
        <v>434</v>
      </c>
      <c r="D57" s="143">
        <v>1</v>
      </c>
      <c r="E57" s="144" t="s">
        <v>479</v>
      </c>
      <c r="F57" s="143">
        <v>367.77</v>
      </c>
      <c r="G57" s="143">
        <f t="shared" si="8"/>
        <v>367.77</v>
      </c>
      <c r="H57" s="149"/>
    </row>
    <row r="58" spans="1:8" s="36" customFormat="1" x14ac:dyDescent="0.25">
      <c r="A58" s="139" t="s">
        <v>444</v>
      </c>
      <c r="B58" s="255" t="s">
        <v>487</v>
      </c>
      <c r="C58" s="143" t="s">
        <v>435</v>
      </c>
      <c r="D58" s="143">
        <v>1</v>
      </c>
      <c r="E58" s="144" t="s">
        <v>106</v>
      </c>
      <c r="F58" s="143">
        <v>83.72</v>
      </c>
      <c r="G58" s="143">
        <f t="shared" si="8"/>
        <v>83.72</v>
      </c>
      <c r="H58" s="149"/>
    </row>
    <row r="59" spans="1:8" s="36" customFormat="1" x14ac:dyDescent="0.25">
      <c r="A59" s="139" t="s">
        <v>480</v>
      </c>
      <c r="B59" s="255" t="s">
        <v>488</v>
      </c>
      <c r="C59" s="143" t="s">
        <v>208</v>
      </c>
      <c r="D59" s="143">
        <v>1</v>
      </c>
      <c r="E59" s="144" t="s">
        <v>106</v>
      </c>
      <c r="F59" s="143">
        <v>118.43</v>
      </c>
      <c r="G59" s="143">
        <f t="shared" si="8"/>
        <v>118.43</v>
      </c>
      <c r="H59" s="149"/>
    </row>
    <row r="60" spans="1:8" s="36" customFormat="1" x14ac:dyDescent="0.25">
      <c r="A60" s="139" t="s">
        <v>199</v>
      </c>
      <c r="B60" s="255"/>
      <c r="C60" s="143" t="s">
        <v>445</v>
      </c>
      <c r="D60" s="143"/>
      <c r="E60" s="144"/>
      <c r="F60" s="143"/>
      <c r="G60" s="143">
        <f t="shared" si="8"/>
        <v>0</v>
      </c>
      <c r="H60" s="149"/>
    </row>
    <row r="61" spans="1:8" s="36" customFormat="1" x14ac:dyDescent="0.25">
      <c r="A61" s="139" t="s">
        <v>455</v>
      </c>
      <c r="B61" s="255" t="s">
        <v>135</v>
      </c>
      <c r="C61" s="143" t="s">
        <v>209</v>
      </c>
      <c r="D61" s="143">
        <v>2</v>
      </c>
      <c r="E61" s="144" t="s">
        <v>106</v>
      </c>
      <c r="F61" s="143">
        <v>34.29</v>
      </c>
      <c r="G61" s="143">
        <f t="shared" si="8"/>
        <v>68.58</v>
      </c>
      <c r="H61" s="149"/>
    </row>
    <row r="62" spans="1:8" s="36" customFormat="1" x14ac:dyDescent="0.25">
      <c r="A62" s="139" t="s">
        <v>456</v>
      </c>
      <c r="B62" s="255" t="s">
        <v>489</v>
      </c>
      <c r="C62" s="143" t="s">
        <v>446</v>
      </c>
      <c r="D62" s="143">
        <v>1</v>
      </c>
      <c r="E62" s="144" t="s">
        <v>106</v>
      </c>
      <c r="F62" s="143">
        <v>233.3</v>
      </c>
      <c r="G62" s="143">
        <f t="shared" si="8"/>
        <v>233.3</v>
      </c>
      <c r="H62" s="149"/>
    </row>
    <row r="63" spans="1:8" s="36" customFormat="1" x14ac:dyDescent="0.25">
      <c r="A63" s="139" t="s">
        <v>457</v>
      </c>
      <c r="B63" s="255" t="s">
        <v>493</v>
      </c>
      <c r="C63" s="143" t="s">
        <v>490</v>
      </c>
      <c r="D63" s="143">
        <v>4</v>
      </c>
      <c r="E63" s="144" t="s">
        <v>36</v>
      </c>
      <c r="F63" s="143">
        <v>20.47</v>
      </c>
      <c r="G63" s="143">
        <f t="shared" si="8"/>
        <v>81.88</v>
      </c>
      <c r="H63" s="149"/>
    </row>
    <row r="64" spans="1:8" s="36" customFormat="1" x14ac:dyDescent="0.25">
      <c r="A64" s="139" t="s">
        <v>458</v>
      </c>
      <c r="B64" s="255" t="s">
        <v>133</v>
      </c>
      <c r="C64" s="143" t="s">
        <v>491</v>
      </c>
      <c r="D64" s="143">
        <v>3</v>
      </c>
      <c r="E64" s="144" t="s">
        <v>36</v>
      </c>
      <c r="F64" s="143">
        <v>21.87</v>
      </c>
      <c r="G64" s="143">
        <f t="shared" si="8"/>
        <v>65.61</v>
      </c>
      <c r="H64" s="149"/>
    </row>
    <row r="65" spans="1:8" s="36" customFormat="1" x14ac:dyDescent="0.25">
      <c r="A65" s="139" t="s">
        <v>459</v>
      </c>
      <c r="B65" s="255" t="s">
        <v>126</v>
      </c>
      <c r="C65" s="143" t="s">
        <v>492</v>
      </c>
      <c r="D65" s="143">
        <v>24</v>
      </c>
      <c r="E65" s="144" t="s">
        <v>36</v>
      </c>
      <c r="F65" s="143">
        <v>37.54</v>
      </c>
      <c r="G65" s="143">
        <f t="shared" si="8"/>
        <v>900.96</v>
      </c>
      <c r="H65" s="149"/>
    </row>
    <row r="66" spans="1:8" s="36" customFormat="1" x14ac:dyDescent="0.25">
      <c r="A66" s="139" t="s">
        <v>460</v>
      </c>
      <c r="B66" s="255" t="s">
        <v>128</v>
      </c>
      <c r="C66" s="143" t="s">
        <v>447</v>
      </c>
      <c r="D66" s="143">
        <v>1</v>
      </c>
      <c r="E66" s="144" t="s">
        <v>106</v>
      </c>
      <c r="F66" s="143">
        <v>29.85</v>
      </c>
      <c r="G66" s="143">
        <f t="shared" si="8"/>
        <v>29.85</v>
      </c>
      <c r="H66" s="149"/>
    </row>
    <row r="67" spans="1:8" s="36" customFormat="1" x14ac:dyDescent="0.25">
      <c r="A67" s="139" t="s">
        <v>461</v>
      </c>
      <c r="B67" s="255" t="s">
        <v>132</v>
      </c>
      <c r="C67" s="143" t="s">
        <v>448</v>
      </c>
      <c r="D67" s="143">
        <v>1</v>
      </c>
      <c r="E67" s="144" t="s">
        <v>106</v>
      </c>
      <c r="F67" s="143">
        <v>41.94</v>
      </c>
      <c r="G67" s="143">
        <f t="shared" si="8"/>
        <v>41.94</v>
      </c>
      <c r="H67" s="149"/>
    </row>
    <row r="68" spans="1:8" s="36" customFormat="1" x14ac:dyDescent="0.25">
      <c r="A68" s="139" t="s">
        <v>462</v>
      </c>
      <c r="B68" s="255" t="s">
        <v>134</v>
      </c>
      <c r="C68" s="143" t="s">
        <v>449</v>
      </c>
      <c r="D68" s="143">
        <v>2</v>
      </c>
      <c r="E68" s="144" t="s">
        <v>106</v>
      </c>
      <c r="F68" s="143">
        <v>37.200000000000003</v>
      </c>
      <c r="G68" s="143">
        <f t="shared" si="8"/>
        <v>74.400000000000006</v>
      </c>
      <c r="H68" s="149"/>
    </row>
    <row r="69" spans="1:8" s="36" customFormat="1" x14ac:dyDescent="0.25">
      <c r="A69" s="139" t="s">
        <v>463</v>
      </c>
      <c r="B69" s="255" t="s">
        <v>130</v>
      </c>
      <c r="C69" s="143" t="s">
        <v>450</v>
      </c>
      <c r="D69" s="143">
        <v>2</v>
      </c>
      <c r="E69" s="144" t="s">
        <v>106</v>
      </c>
      <c r="F69" s="143">
        <v>20.239999999999998</v>
      </c>
      <c r="G69" s="143">
        <f t="shared" si="8"/>
        <v>40.479999999999997</v>
      </c>
      <c r="H69" s="149"/>
    </row>
    <row r="70" spans="1:8" s="36" customFormat="1" x14ac:dyDescent="0.25">
      <c r="A70" s="139" t="s">
        <v>464</v>
      </c>
      <c r="B70" s="255" t="s">
        <v>131</v>
      </c>
      <c r="C70" s="143" t="s">
        <v>451</v>
      </c>
      <c r="D70" s="143">
        <v>2</v>
      </c>
      <c r="E70" s="144" t="s">
        <v>106</v>
      </c>
      <c r="F70" s="143">
        <v>15.3</v>
      </c>
      <c r="G70" s="143">
        <f t="shared" si="8"/>
        <v>30.6</v>
      </c>
      <c r="H70" s="149"/>
    </row>
    <row r="71" spans="1:8" s="36" customFormat="1" x14ac:dyDescent="0.25">
      <c r="A71" s="139" t="s">
        <v>465</v>
      </c>
      <c r="B71" s="255" t="s">
        <v>129</v>
      </c>
      <c r="C71" s="143" t="s">
        <v>452</v>
      </c>
      <c r="D71" s="143">
        <v>4</v>
      </c>
      <c r="E71" s="144" t="s">
        <v>106</v>
      </c>
      <c r="F71" s="143">
        <v>18.38</v>
      </c>
      <c r="G71" s="143">
        <f t="shared" si="8"/>
        <v>73.52</v>
      </c>
      <c r="H71" s="149"/>
    </row>
    <row r="72" spans="1:8" s="36" customFormat="1" x14ac:dyDescent="0.25">
      <c r="A72" s="139" t="s">
        <v>466</v>
      </c>
      <c r="B72" s="255" t="s">
        <v>136</v>
      </c>
      <c r="C72" s="143" t="s">
        <v>453</v>
      </c>
      <c r="D72" s="143">
        <v>2</v>
      </c>
      <c r="E72" s="144" t="s">
        <v>106</v>
      </c>
      <c r="F72" s="143">
        <v>22.49</v>
      </c>
      <c r="G72" s="143">
        <f t="shared" si="8"/>
        <v>44.98</v>
      </c>
      <c r="H72" s="149"/>
    </row>
    <row r="73" spans="1:8" s="36" customFormat="1" x14ac:dyDescent="0.25">
      <c r="A73" s="139" t="s">
        <v>467</v>
      </c>
      <c r="B73" s="255" t="s">
        <v>127</v>
      </c>
      <c r="C73" s="143" t="s">
        <v>454</v>
      </c>
      <c r="D73" s="143">
        <v>14</v>
      </c>
      <c r="E73" s="144" t="s">
        <v>36</v>
      </c>
      <c r="F73" s="143">
        <v>27.62</v>
      </c>
      <c r="G73" s="143">
        <f t="shared" si="8"/>
        <v>386.68</v>
      </c>
      <c r="H73" s="149"/>
    </row>
    <row r="74" spans="1:8" s="36" customFormat="1" x14ac:dyDescent="0.25">
      <c r="A74" s="139" t="s">
        <v>200</v>
      </c>
      <c r="B74" s="255"/>
      <c r="C74" s="143" t="s">
        <v>201</v>
      </c>
      <c r="D74" s="143"/>
      <c r="E74" s="144"/>
      <c r="F74" s="143"/>
      <c r="G74" s="143">
        <f t="shared" si="8"/>
        <v>0</v>
      </c>
      <c r="H74" s="149"/>
    </row>
    <row r="75" spans="1:8" s="36" customFormat="1" x14ac:dyDescent="0.25">
      <c r="A75" s="139" t="s">
        <v>473</v>
      </c>
      <c r="B75" s="255" t="s">
        <v>494</v>
      </c>
      <c r="C75" s="143" t="s">
        <v>468</v>
      </c>
      <c r="D75" s="143">
        <v>2</v>
      </c>
      <c r="E75" s="144" t="s">
        <v>106</v>
      </c>
      <c r="F75" s="143">
        <v>12.18</v>
      </c>
      <c r="G75" s="143">
        <f t="shared" si="8"/>
        <v>24.36</v>
      </c>
      <c r="H75" s="149"/>
    </row>
    <row r="76" spans="1:8" s="36" customFormat="1" x14ac:dyDescent="0.25">
      <c r="A76" s="139" t="s">
        <v>474</v>
      </c>
      <c r="B76" s="255" t="s">
        <v>113</v>
      </c>
      <c r="C76" s="143" t="s">
        <v>469</v>
      </c>
      <c r="D76" s="143">
        <v>70</v>
      </c>
      <c r="E76" s="144" t="s">
        <v>36</v>
      </c>
      <c r="F76" s="143">
        <v>4.6100000000000003</v>
      </c>
      <c r="G76" s="143">
        <f t="shared" si="8"/>
        <v>322.70000000000005</v>
      </c>
      <c r="H76" s="149"/>
    </row>
    <row r="77" spans="1:8" s="36" customFormat="1" x14ac:dyDescent="0.25">
      <c r="A77" s="139" t="s">
        <v>475</v>
      </c>
      <c r="B77" s="255" t="s">
        <v>115</v>
      </c>
      <c r="C77" s="143" t="s">
        <v>470</v>
      </c>
      <c r="D77" s="143">
        <v>70</v>
      </c>
      <c r="E77" s="144" t="s">
        <v>36</v>
      </c>
      <c r="F77" s="143">
        <v>3.43</v>
      </c>
      <c r="G77" s="143">
        <f t="shared" si="8"/>
        <v>240.10000000000002</v>
      </c>
      <c r="H77" s="149"/>
    </row>
    <row r="78" spans="1:8" s="36" customFormat="1" x14ac:dyDescent="0.25">
      <c r="A78" s="139" t="s">
        <v>476</v>
      </c>
      <c r="B78" s="255" t="s">
        <v>119</v>
      </c>
      <c r="C78" s="143" t="s">
        <v>471</v>
      </c>
      <c r="D78" s="143">
        <v>2</v>
      </c>
      <c r="E78" s="144" t="s">
        <v>106</v>
      </c>
      <c r="F78" s="143">
        <v>23.06</v>
      </c>
      <c r="G78" s="143">
        <f t="shared" si="8"/>
        <v>46.12</v>
      </c>
      <c r="H78" s="149"/>
    </row>
    <row r="79" spans="1:8" s="36" customFormat="1" x14ac:dyDescent="0.25">
      <c r="A79" s="139" t="s">
        <v>477</v>
      </c>
      <c r="B79" s="255" t="s">
        <v>495</v>
      </c>
      <c r="C79" s="143" t="s">
        <v>472</v>
      </c>
      <c r="D79" s="143">
        <v>2</v>
      </c>
      <c r="E79" s="144" t="s">
        <v>106</v>
      </c>
      <c r="F79" s="143">
        <v>40.090000000000003</v>
      </c>
      <c r="G79" s="143">
        <f t="shared" si="8"/>
        <v>80.180000000000007</v>
      </c>
      <c r="H79" s="149"/>
    </row>
    <row r="80" spans="1:8" s="36" customFormat="1" x14ac:dyDescent="0.25">
      <c r="A80" s="139" t="s">
        <v>478</v>
      </c>
      <c r="B80" s="255" t="s">
        <v>120</v>
      </c>
      <c r="C80" s="143" t="s">
        <v>496</v>
      </c>
      <c r="D80" s="143">
        <v>2</v>
      </c>
      <c r="E80" s="144" t="s">
        <v>106</v>
      </c>
      <c r="F80" s="143">
        <v>23.21</v>
      </c>
      <c r="G80" s="143">
        <f t="shared" si="8"/>
        <v>46.42</v>
      </c>
      <c r="H80" s="149"/>
    </row>
    <row r="81" spans="1:8" s="36" customFormat="1" x14ac:dyDescent="0.25">
      <c r="A81" s="121" t="s">
        <v>202</v>
      </c>
      <c r="B81" s="255"/>
      <c r="C81" s="31" t="s">
        <v>92</v>
      </c>
      <c r="D81" s="31"/>
      <c r="E81" s="32"/>
      <c r="F81" s="31"/>
      <c r="G81" s="31"/>
      <c r="H81" s="62"/>
    </row>
    <row r="82" spans="1:8" s="36" customFormat="1" x14ac:dyDescent="0.25">
      <c r="A82" s="121" t="s">
        <v>204</v>
      </c>
      <c r="B82" s="255" t="str">
        <f>B22</f>
        <v>(S)88485</v>
      </c>
      <c r="C82" s="31" t="s">
        <v>95</v>
      </c>
      <c r="D82" s="31">
        <v>56.36</v>
      </c>
      <c r="E82" s="32" t="s">
        <v>12</v>
      </c>
      <c r="F82" s="31">
        <f>F22</f>
        <v>2.21</v>
      </c>
      <c r="G82" s="31">
        <f t="shared" ref="G82" si="9">D82*F82</f>
        <v>124.5556</v>
      </c>
      <c r="H82" s="62"/>
    </row>
    <row r="83" spans="1:8" s="36" customFormat="1" x14ac:dyDescent="0.25">
      <c r="A83" s="139" t="s">
        <v>205</v>
      </c>
      <c r="B83" s="255" t="s">
        <v>207</v>
      </c>
      <c r="C83" s="143" t="s">
        <v>206</v>
      </c>
      <c r="D83" s="143">
        <v>56.37</v>
      </c>
      <c r="E83" s="144" t="s">
        <v>12</v>
      </c>
      <c r="F83" s="143">
        <v>16.95</v>
      </c>
      <c r="G83" s="143">
        <f t="shared" ref="G83:G92" si="10">D83*F83</f>
        <v>955.47149999999988</v>
      </c>
      <c r="H83" s="149"/>
    </row>
    <row r="84" spans="1:8" s="36" customFormat="1" x14ac:dyDescent="0.25">
      <c r="A84" s="139" t="s">
        <v>662</v>
      </c>
      <c r="B84" s="255" t="s">
        <v>663</v>
      </c>
      <c r="C84" s="143" t="s">
        <v>664</v>
      </c>
      <c r="D84" s="143">
        <v>7</v>
      </c>
      <c r="E84" s="144" t="s">
        <v>36</v>
      </c>
      <c r="F84" s="143">
        <v>18.12</v>
      </c>
      <c r="G84" s="143">
        <f t="shared" si="10"/>
        <v>126.84</v>
      </c>
      <c r="H84" s="149"/>
    </row>
    <row r="85" spans="1:8" s="36" customFormat="1" x14ac:dyDescent="0.25">
      <c r="A85" s="139" t="s">
        <v>665</v>
      </c>
      <c r="B85" s="255" t="s">
        <v>668</v>
      </c>
      <c r="C85" s="143" t="s">
        <v>667</v>
      </c>
      <c r="D85" s="143">
        <v>3</v>
      </c>
      <c r="E85" s="144" t="s">
        <v>106</v>
      </c>
      <c r="F85" s="143">
        <v>14.44</v>
      </c>
      <c r="G85" s="143">
        <f t="shared" si="10"/>
        <v>43.32</v>
      </c>
      <c r="H85" s="149"/>
    </row>
    <row r="86" spans="1:8" s="36" customFormat="1" x14ac:dyDescent="0.25">
      <c r="A86" s="139" t="s">
        <v>671</v>
      </c>
      <c r="B86" s="255" t="s">
        <v>669</v>
      </c>
      <c r="C86" s="143" t="s">
        <v>670</v>
      </c>
      <c r="D86" s="143">
        <v>1</v>
      </c>
      <c r="E86" s="144" t="s">
        <v>106</v>
      </c>
      <c r="F86" s="143">
        <v>31.52</v>
      </c>
      <c r="G86" s="143">
        <f t="shared" si="10"/>
        <v>31.52</v>
      </c>
      <c r="H86" s="149"/>
    </row>
    <row r="87" spans="1:8" s="36" customFormat="1" x14ac:dyDescent="0.25">
      <c r="A87" s="139" t="s">
        <v>673</v>
      </c>
      <c r="B87" s="255" t="s">
        <v>666</v>
      </c>
      <c r="C87" s="143" t="s">
        <v>672</v>
      </c>
      <c r="D87" s="143">
        <v>4</v>
      </c>
      <c r="E87" s="144" t="s">
        <v>106</v>
      </c>
      <c r="F87" s="143">
        <v>17.47</v>
      </c>
      <c r="G87" s="143">
        <f t="shared" si="10"/>
        <v>69.88</v>
      </c>
      <c r="H87" s="149"/>
    </row>
    <row r="88" spans="1:8" s="36" customFormat="1" x14ac:dyDescent="0.25">
      <c r="A88" s="139" t="s">
        <v>674</v>
      </c>
      <c r="B88" s="255" t="s">
        <v>675</v>
      </c>
      <c r="C88" s="143" t="s">
        <v>676</v>
      </c>
      <c r="D88" s="143">
        <v>1</v>
      </c>
      <c r="E88" s="144" t="s">
        <v>106</v>
      </c>
      <c r="F88" s="143">
        <v>10.85</v>
      </c>
      <c r="G88" s="143">
        <f t="shared" si="10"/>
        <v>10.85</v>
      </c>
      <c r="H88" s="149"/>
    </row>
    <row r="89" spans="1:8" s="36" customFormat="1" x14ac:dyDescent="0.25">
      <c r="A89" s="139" t="s">
        <v>677</v>
      </c>
      <c r="B89" s="255" t="s">
        <v>681</v>
      </c>
      <c r="C89" s="143" t="s">
        <v>680</v>
      </c>
      <c r="D89" s="143">
        <v>1</v>
      </c>
      <c r="E89" s="144" t="s">
        <v>106</v>
      </c>
      <c r="F89" s="143">
        <v>107.25</v>
      </c>
      <c r="G89" s="143">
        <f t="shared" si="10"/>
        <v>107.25</v>
      </c>
      <c r="H89" s="149"/>
    </row>
    <row r="90" spans="1:8" s="36" customFormat="1" x14ac:dyDescent="0.25">
      <c r="A90" s="139" t="s">
        <v>682</v>
      </c>
      <c r="B90" s="255" t="s">
        <v>684</v>
      </c>
      <c r="C90" s="143" t="s">
        <v>683</v>
      </c>
      <c r="D90" s="143">
        <v>1</v>
      </c>
      <c r="E90" s="144" t="s">
        <v>106</v>
      </c>
      <c r="F90" s="143">
        <v>52.59</v>
      </c>
      <c r="G90" s="143">
        <f t="shared" si="10"/>
        <v>52.59</v>
      </c>
      <c r="H90" s="149"/>
    </row>
    <row r="91" spans="1:8" s="36" customFormat="1" x14ac:dyDescent="0.25">
      <c r="A91" s="139" t="s">
        <v>685</v>
      </c>
      <c r="B91" s="255" t="s">
        <v>687</v>
      </c>
      <c r="C91" s="143" t="s">
        <v>686</v>
      </c>
      <c r="D91" s="143">
        <v>1</v>
      </c>
      <c r="E91" s="144" t="s">
        <v>16</v>
      </c>
      <c r="F91" s="143">
        <v>285</v>
      </c>
      <c r="G91" s="143">
        <f t="shared" si="10"/>
        <v>285</v>
      </c>
      <c r="H91" s="149"/>
    </row>
    <row r="92" spans="1:8" s="36" customFormat="1" x14ac:dyDescent="0.25">
      <c r="A92" s="121" t="s">
        <v>205</v>
      </c>
      <c r="B92" s="255" t="s">
        <v>207</v>
      </c>
      <c r="C92" s="31" t="s">
        <v>206</v>
      </c>
      <c r="D92" s="31">
        <f>Quantitativo!H81</f>
        <v>53.70000000000001</v>
      </c>
      <c r="E92" s="32" t="s">
        <v>12</v>
      </c>
      <c r="F92" s="31">
        <v>16.95</v>
      </c>
      <c r="G92" s="31">
        <f t="shared" si="10"/>
        <v>910.21500000000015</v>
      </c>
      <c r="H92" s="62"/>
    </row>
    <row r="93" spans="1:8" s="34" customFormat="1" x14ac:dyDescent="0.25">
      <c r="A93" s="30"/>
      <c r="B93" s="255"/>
      <c r="C93" s="132" t="s">
        <v>256</v>
      </c>
      <c r="D93" s="31"/>
      <c r="E93" s="32"/>
      <c r="F93" s="31"/>
      <c r="G93" s="33">
        <f>SUM(G31:G92)</f>
        <v>24832.326379999999</v>
      </c>
      <c r="H93" s="60">
        <f>G93/$G$223</f>
        <v>0.12064024596664646</v>
      </c>
    </row>
    <row r="94" spans="1:8" s="25" customFormat="1" x14ac:dyDescent="0.25">
      <c r="A94" s="30"/>
      <c r="B94" s="255"/>
      <c r="C94" s="31"/>
      <c r="D94" s="31"/>
      <c r="E94" s="32"/>
      <c r="F94" s="31"/>
      <c r="G94" s="31"/>
      <c r="H94" s="59"/>
    </row>
    <row r="95" spans="1:8" s="36" customFormat="1" x14ac:dyDescent="0.25">
      <c r="A95" s="30" t="s">
        <v>53</v>
      </c>
      <c r="B95" s="255"/>
      <c r="C95" s="33" t="s">
        <v>210</v>
      </c>
      <c r="D95" s="31"/>
      <c r="E95" s="32"/>
      <c r="F95" s="31"/>
      <c r="G95" s="31"/>
      <c r="H95" s="62"/>
    </row>
    <row r="96" spans="1:8" s="36" customFormat="1" x14ac:dyDescent="0.25">
      <c r="A96" s="121" t="s">
        <v>54</v>
      </c>
      <c r="B96" s="255" t="s">
        <v>22</v>
      </c>
      <c r="C96" s="31" t="s">
        <v>21</v>
      </c>
      <c r="D96" s="31">
        <f>Quantitativo!H85</f>
        <v>17.98</v>
      </c>
      <c r="E96" s="32" t="s">
        <v>33</v>
      </c>
      <c r="F96" s="31">
        <v>39.43</v>
      </c>
      <c r="G96" s="31">
        <f t="shared" ref="G96:G102" si="11">D96*F96</f>
        <v>708.95140000000004</v>
      </c>
      <c r="H96" s="62"/>
    </row>
    <row r="97" spans="1:8" s="36" customFormat="1" x14ac:dyDescent="0.25">
      <c r="A97" s="121" t="s">
        <v>56</v>
      </c>
      <c r="B97" s="255" t="s">
        <v>211</v>
      </c>
      <c r="C97" s="31" t="s">
        <v>212</v>
      </c>
      <c r="D97" s="31">
        <f>Quantitativo!H87</f>
        <v>30</v>
      </c>
      <c r="E97" s="32" t="s">
        <v>36</v>
      </c>
      <c r="F97" s="31">
        <v>28.75</v>
      </c>
      <c r="G97" s="31">
        <f t="shared" si="11"/>
        <v>862.5</v>
      </c>
      <c r="H97" s="62"/>
    </row>
    <row r="98" spans="1:8" s="36" customFormat="1" x14ac:dyDescent="0.25">
      <c r="A98" s="121" t="s">
        <v>57</v>
      </c>
      <c r="B98" s="255" t="s">
        <v>214</v>
      </c>
      <c r="C98" s="31" t="s">
        <v>213</v>
      </c>
      <c r="D98" s="31">
        <f>Quantitativo!H88</f>
        <v>1.5875000000000001</v>
      </c>
      <c r="E98" s="32" t="s">
        <v>33</v>
      </c>
      <c r="F98" s="31">
        <v>430.05</v>
      </c>
      <c r="G98" s="31">
        <f t="shared" si="11"/>
        <v>682.70437500000003</v>
      </c>
      <c r="H98" s="62"/>
    </row>
    <row r="99" spans="1:8" s="36" customFormat="1" x14ac:dyDescent="0.25">
      <c r="A99" s="121" t="s">
        <v>63</v>
      </c>
      <c r="B99" s="255" t="s">
        <v>623</v>
      </c>
      <c r="C99" s="143" t="s">
        <v>502</v>
      </c>
      <c r="D99" s="143">
        <f>Quantitativo!H90</f>
        <v>76.2</v>
      </c>
      <c r="E99" s="144" t="s">
        <v>12</v>
      </c>
      <c r="F99" s="143">
        <v>38.4</v>
      </c>
      <c r="G99" s="143">
        <f t="shared" si="11"/>
        <v>2926.08</v>
      </c>
      <c r="H99" s="149"/>
    </row>
    <row r="100" spans="1:8" s="36" customFormat="1" x14ac:dyDescent="0.25">
      <c r="A100" s="121" t="s">
        <v>64</v>
      </c>
      <c r="B100" s="255" t="s">
        <v>215</v>
      </c>
      <c r="C100" s="31" t="s">
        <v>216</v>
      </c>
      <c r="D100" s="31">
        <f>Quantitativo!H92</f>
        <v>7.8119999999999994</v>
      </c>
      <c r="E100" s="32" t="s">
        <v>33</v>
      </c>
      <c r="F100" s="31">
        <v>495.69</v>
      </c>
      <c r="G100" s="31">
        <f t="shared" si="11"/>
        <v>3872.3302799999997</v>
      </c>
      <c r="H100" s="62"/>
    </row>
    <row r="101" spans="1:8" s="36" customFormat="1" x14ac:dyDescent="0.25">
      <c r="A101" s="121" t="s">
        <v>65</v>
      </c>
      <c r="B101" s="255" t="s">
        <v>79</v>
      </c>
      <c r="C101" s="31" t="s">
        <v>80</v>
      </c>
      <c r="D101" s="31">
        <f>Quantitativo!H94</f>
        <v>76.2</v>
      </c>
      <c r="E101" s="32" t="s">
        <v>12</v>
      </c>
      <c r="F101" s="31">
        <v>20.39</v>
      </c>
      <c r="G101" s="31">
        <f t="shared" si="11"/>
        <v>1553.7180000000001</v>
      </c>
      <c r="H101" s="62"/>
    </row>
    <row r="102" spans="1:8" s="36" customFormat="1" x14ac:dyDescent="0.25">
      <c r="A102" s="121" t="s">
        <v>66</v>
      </c>
      <c r="B102" s="257" t="str">
        <f>B34</f>
        <v>(D)42805</v>
      </c>
      <c r="C102" s="35" t="s">
        <v>87</v>
      </c>
      <c r="D102" s="35">
        <f>Quantitativo!H95</f>
        <v>76.2</v>
      </c>
      <c r="E102" s="122" t="s">
        <v>12</v>
      </c>
      <c r="F102" s="35">
        <f>F34</f>
        <v>27.66</v>
      </c>
      <c r="G102" s="31">
        <f t="shared" si="11"/>
        <v>2107.692</v>
      </c>
      <c r="H102" s="62"/>
    </row>
    <row r="103" spans="1:8" s="36" customFormat="1" x14ac:dyDescent="0.25">
      <c r="A103" s="121"/>
      <c r="B103" s="255"/>
      <c r="C103" s="132" t="s">
        <v>257</v>
      </c>
      <c r="D103" s="31"/>
      <c r="E103" s="32"/>
      <c r="F103" s="31"/>
      <c r="G103" s="33">
        <f>SUM(G95:G102)</f>
        <v>12713.976054999999</v>
      </c>
      <c r="H103" s="60">
        <f>G103/$G$223</f>
        <v>6.1766955500576558E-2</v>
      </c>
    </row>
    <row r="104" spans="1:8" s="36" customFormat="1" x14ac:dyDescent="0.25">
      <c r="A104" s="121"/>
      <c r="B104" s="255"/>
      <c r="C104" s="33"/>
      <c r="D104" s="31"/>
      <c r="E104" s="32"/>
      <c r="F104" s="31"/>
      <c r="G104" s="33"/>
      <c r="H104" s="60"/>
    </row>
    <row r="105" spans="1:8" s="36" customFormat="1" x14ac:dyDescent="0.25">
      <c r="A105" s="30" t="s">
        <v>68</v>
      </c>
      <c r="B105" s="255"/>
      <c r="C105" s="33" t="s">
        <v>217</v>
      </c>
      <c r="D105" s="31"/>
      <c r="E105" s="32"/>
      <c r="F105" s="31"/>
      <c r="G105" s="31"/>
      <c r="H105" s="62"/>
    </row>
    <row r="106" spans="1:8" s="36" customFormat="1" x14ac:dyDescent="0.25">
      <c r="A106" s="121" t="s">
        <v>69</v>
      </c>
      <c r="B106" s="255" t="s">
        <v>222</v>
      </c>
      <c r="C106" s="35" t="s">
        <v>218</v>
      </c>
      <c r="D106" s="35">
        <f>Quantitativo!H97</f>
        <v>4.47</v>
      </c>
      <c r="E106" s="122" t="s">
        <v>33</v>
      </c>
      <c r="F106" s="35">
        <v>123.16</v>
      </c>
      <c r="G106" s="31">
        <f t="shared" ref="G106:G112" si="12">D106*F106</f>
        <v>550.52519999999993</v>
      </c>
      <c r="H106" s="62"/>
    </row>
    <row r="107" spans="1:8" s="36" customFormat="1" x14ac:dyDescent="0.25">
      <c r="A107" s="139" t="s">
        <v>70</v>
      </c>
      <c r="B107" s="255" t="s">
        <v>624</v>
      </c>
      <c r="C107" s="35" t="s">
        <v>219</v>
      </c>
      <c r="D107" s="35">
        <f>Quantitativo!H98</f>
        <v>74.5</v>
      </c>
      <c r="E107" s="122" t="s">
        <v>36</v>
      </c>
      <c r="F107" s="35">
        <v>32.049999999999997</v>
      </c>
      <c r="G107" s="31">
        <f t="shared" si="12"/>
        <v>2387.7249999999999</v>
      </c>
      <c r="H107" s="62"/>
    </row>
    <row r="108" spans="1:8" s="36" customFormat="1" x14ac:dyDescent="0.25">
      <c r="A108" s="139" t="s">
        <v>71</v>
      </c>
      <c r="B108" s="255"/>
      <c r="C108" s="35" t="s">
        <v>220</v>
      </c>
      <c r="D108" s="35"/>
      <c r="E108" s="122"/>
      <c r="F108" s="35"/>
      <c r="G108" s="31"/>
      <c r="H108" s="62"/>
    </row>
    <row r="109" spans="1:8" s="36" customFormat="1" x14ac:dyDescent="0.25">
      <c r="A109" s="121" t="s">
        <v>510</v>
      </c>
      <c r="B109" s="255" t="s">
        <v>222</v>
      </c>
      <c r="C109" s="35" t="s">
        <v>221</v>
      </c>
      <c r="D109" s="35">
        <f>Quantitativo!H100</f>
        <v>28.48</v>
      </c>
      <c r="E109" s="122" t="s">
        <v>33</v>
      </c>
      <c r="F109" s="35">
        <v>123.16</v>
      </c>
      <c r="G109" s="31">
        <f t="shared" si="12"/>
        <v>3507.5967999999998</v>
      </c>
      <c r="H109" s="62"/>
    </row>
    <row r="110" spans="1:8" s="36" customFormat="1" x14ac:dyDescent="0.25">
      <c r="A110" s="121" t="s">
        <v>511</v>
      </c>
      <c r="B110" s="255" t="s">
        <v>515</v>
      </c>
      <c r="C110" s="138" t="s">
        <v>223</v>
      </c>
      <c r="D110" s="138">
        <f>Quantitativo!H101</f>
        <v>5.28</v>
      </c>
      <c r="E110" s="137" t="s">
        <v>33</v>
      </c>
      <c r="F110" s="138">
        <v>95.25</v>
      </c>
      <c r="G110" s="143">
        <f t="shared" si="12"/>
        <v>502.92</v>
      </c>
      <c r="H110" s="149"/>
    </row>
    <row r="111" spans="1:8" s="36" customFormat="1" x14ac:dyDescent="0.25">
      <c r="A111" s="121" t="s">
        <v>73</v>
      </c>
      <c r="B111" s="255" t="s">
        <v>226</v>
      </c>
      <c r="C111" s="35" t="s">
        <v>225</v>
      </c>
      <c r="D111" s="35">
        <f>Quantitativo!H105</f>
        <v>29.8</v>
      </c>
      <c r="E111" s="122" t="s">
        <v>12</v>
      </c>
      <c r="F111" s="35">
        <v>20.22</v>
      </c>
      <c r="G111" s="31">
        <f t="shared" si="12"/>
        <v>602.55599999999993</v>
      </c>
      <c r="H111" s="62"/>
    </row>
    <row r="112" spans="1:8" s="36" customFormat="1" x14ac:dyDescent="0.25">
      <c r="A112" s="121" t="s">
        <v>224</v>
      </c>
      <c r="B112" s="255" t="s">
        <v>112</v>
      </c>
      <c r="C112" s="35" t="s">
        <v>227</v>
      </c>
      <c r="D112" s="35">
        <f>Quantitativo!H106</f>
        <v>1</v>
      </c>
      <c r="E112" s="122" t="s">
        <v>16</v>
      </c>
      <c r="F112" s="35">
        <v>284.04000000000002</v>
      </c>
      <c r="G112" s="31">
        <f t="shared" si="12"/>
        <v>284.04000000000002</v>
      </c>
      <c r="H112" s="62"/>
    </row>
    <row r="113" spans="1:8" s="36" customFormat="1" x14ac:dyDescent="0.25">
      <c r="A113" s="121"/>
      <c r="B113" s="255"/>
      <c r="C113" s="132" t="s">
        <v>258</v>
      </c>
      <c r="D113" s="31"/>
      <c r="E113" s="32"/>
      <c r="F113" s="31"/>
      <c r="G113" s="33">
        <f>SUM(G106:G112)</f>
        <v>7835.3629999999994</v>
      </c>
      <c r="H113" s="60">
        <f>G113/$G$223</f>
        <v>3.8065709393996817E-2</v>
      </c>
    </row>
    <row r="114" spans="1:8" s="36" customFormat="1" x14ac:dyDescent="0.25">
      <c r="A114" s="121"/>
      <c r="B114" s="255"/>
      <c r="C114" s="35"/>
      <c r="D114" s="35"/>
      <c r="E114" s="122"/>
      <c r="F114" s="35"/>
      <c r="G114" s="31"/>
      <c r="H114" s="62"/>
    </row>
    <row r="115" spans="1:8" s="34" customFormat="1" x14ac:dyDescent="0.25">
      <c r="A115" s="123" t="s">
        <v>76</v>
      </c>
      <c r="B115" s="258"/>
      <c r="C115" s="33" t="s">
        <v>228</v>
      </c>
      <c r="D115" s="33"/>
      <c r="E115" s="124"/>
      <c r="F115" s="33"/>
      <c r="G115" s="33"/>
      <c r="H115" s="61"/>
    </row>
    <row r="116" spans="1:8" s="36" customFormat="1" x14ac:dyDescent="0.25">
      <c r="A116" s="129" t="s">
        <v>77</v>
      </c>
      <c r="B116" s="255" t="s">
        <v>625</v>
      </c>
      <c r="C116" s="130" t="s">
        <v>253</v>
      </c>
      <c r="D116" s="130">
        <v>2</v>
      </c>
      <c r="E116" s="131" t="s">
        <v>16</v>
      </c>
      <c r="F116" s="130">
        <v>18250</v>
      </c>
      <c r="G116" s="130">
        <f>D116*F116</f>
        <v>36500</v>
      </c>
      <c r="H116" s="133"/>
    </row>
    <row r="117" spans="1:8" s="36" customFormat="1" x14ac:dyDescent="0.25">
      <c r="A117" s="129" t="s">
        <v>78</v>
      </c>
      <c r="B117" s="255" t="s">
        <v>22</v>
      </c>
      <c r="C117" s="130" t="s">
        <v>234</v>
      </c>
      <c r="D117" s="130">
        <v>5.55</v>
      </c>
      <c r="E117" s="131" t="s">
        <v>33</v>
      </c>
      <c r="F117" s="130">
        <v>35.5</v>
      </c>
      <c r="G117" s="143">
        <f t="shared" ref="G117:G177" si="13">D117*F117</f>
        <v>197.02500000000001</v>
      </c>
      <c r="H117" s="133"/>
    </row>
    <row r="118" spans="1:8" s="36" customFormat="1" x14ac:dyDescent="0.25">
      <c r="A118" s="127" t="s">
        <v>81</v>
      </c>
      <c r="B118" s="257"/>
      <c r="C118" s="126" t="s">
        <v>229</v>
      </c>
      <c r="D118" s="126"/>
      <c r="E118" s="125"/>
      <c r="F118" s="126"/>
      <c r="G118" s="143">
        <f t="shared" si="13"/>
        <v>0</v>
      </c>
      <c r="H118" s="136"/>
    </row>
    <row r="119" spans="1:8" s="36" customFormat="1" x14ac:dyDescent="0.25">
      <c r="A119" s="129" t="s">
        <v>230</v>
      </c>
      <c r="B119" s="255" t="s">
        <v>231</v>
      </c>
      <c r="C119" s="130" t="s">
        <v>235</v>
      </c>
      <c r="D119" s="130">
        <v>1.32</v>
      </c>
      <c r="E119" s="131" t="s">
        <v>33</v>
      </c>
      <c r="F119" s="130">
        <v>1450</v>
      </c>
      <c r="G119" s="143">
        <f t="shared" si="13"/>
        <v>1914</v>
      </c>
      <c r="H119" s="133"/>
    </row>
    <row r="120" spans="1:8" s="36" customFormat="1" x14ac:dyDescent="0.25">
      <c r="A120" s="129" t="s">
        <v>232</v>
      </c>
      <c r="B120" s="255" t="s">
        <v>231</v>
      </c>
      <c r="C120" s="130" t="s">
        <v>233</v>
      </c>
      <c r="D120" s="130">
        <v>1.04</v>
      </c>
      <c r="E120" s="131" t="s">
        <v>33</v>
      </c>
      <c r="F120" s="130">
        <v>1450</v>
      </c>
      <c r="G120" s="143">
        <f t="shared" si="13"/>
        <v>1508</v>
      </c>
      <c r="H120" s="133"/>
    </row>
    <row r="121" spans="1:8" s="36" customFormat="1" x14ac:dyDescent="0.25">
      <c r="A121" s="129" t="s">
        <v>84</v>
      </c>
      <c r="B121" s="255" t="s">
        <v>626</v>
      </c>
      <c r="C121" s="130" t="s">
        <v>259</v>
      </c>
      <c r="D121" s="130">
        <v>2</v>
      </c>
      <c r="E121" s="131" t="s">
        <v>609</v>
      </c>
      <c r="F121" s="130">
        <v>150</v>
      </c>
      <c r="G121" s="143">
        <f t="shared" si="13"/>
        <v>300</v>
      </c>
      <c r="H121" s="133"/>
    </row>
    <row r="122" spans="1:8" s="36" customFormat="1" x14ac:dyDescent="0.25">
      <c r="A122" s="127" t="s">
        <v>85</v>
      </c>
      <c r="B122" s="257"/>
      <c r="C122" s="126" t="s">
        <v>236</v>
      </c>
      <c r="D122" s="126"/>
      <c r="E122" s="125"/>
      <c r="F122" s="126"/>
      <c r="G122" s="143">
        <f t="shared" si="13"/>
        <v>0</v>
      </c>
      <c r="H122" s="136"/>
    </row>
    <row r="123" spans="1:8" s="36" customFormat="1" x14ac:dyDescent="0.25">
      <c r="A123" s="129" t="s">
        <v>260</v>
      </c>
      <c r="B123" s="255" t="s">
        <v>627</v>
      </c>
      <c r="C123" s="130" t="s">
        <v>237</v>
      </c>
      <c r="D123" s="130">
        <v>5.52</v>
      </c>
      <c r="E123" s="131" t="s">
        <v>12</v>
      </c>
      <c r="F123" s="130">
        <v>104.58</v>
      </c>
      <c r="G123" s="143">
        <f t="shared" si="13"/>
        <v>577.28159999999991</v>
      </c>
      <c r="H123" s="133"/>
    </row>
    <row r="124" spans="1:8" s="36" customFormat="1" x14ac:dyDescent="0.25">
      <c r="A124" s="129" t="s">
        <v>261</v>
      </c>
      <c r="B124" s="255" t="s">
        <v>628</v>
      </c>
      <c r="C124" s="130" t="s">
        <v>238</v>
      </c>
      <c r="D124" s="130">
        <v>27.36</v>
      </c>
      <c r="E124" s="131" t="s">
        <v>12</v>
      </c>
      <c r="F124" s="130">
        <v>65</v>
      </c>
      <c r="G124" s="143">
        <f t="shared" si="13"/>
        <v>1778.3999999999999</v>
      </c>
      <c r="H124" s="133"/>
    </row>
    <row r="125" spans="1:8" s="36" customFormat="1" x14ac:dyDescent="0.25">
      <c r="A125" s="129" t="s">
        <v>262</v>
      </c>
      <c r="B125" s="255" t="s">
        <v>629</v>
      </c>
      <c r="C125" s="130" t="s">
        <v>67</v>
      </c>
      <c r="D125" s="130">
        <v>22.96</v>
      </c>
      <c r="E125" s="131" t="s">
        <v>12</v>
      </c>
      <c r="F125" s="130">
        <v>265</v>
      </c>
      <c r="G125" s="143">
        <f t="shared" si="13"/>
        <v>6084.4000000000005</v>
      </c>
      <c r="H125" s="133"/>
    </row>
    <row r="126" spans="1:8" s="36" customFormat="1" x14ac:dyDescent="0.25">
      <c r="A126" s="129" t="s">
        <v>263</v>
      </c>
      <c r="B126" s="255" t="s">
        <v>630</v>
      </c>
      <c r="C126" s="130" t="s">
        <v>239</v>
      </c>
      <c r="D126" s="130">
        <v>2</v>
      </c>
      <c r="E126" s="131" t="s">
        <v>16</v>
      </c>
      <c r="F126" s="130">
        <v>653.9</v>
      </c>
      <c r="G126" s="143">
        <f t="shared" si="13"/>
        <v>1307.8</v>
      </c>
      <c r="H126" s="133"/>
    </row>
    <row r="127" spans="1:8" s="36" customFormat="1" x14ac:dyDescent="0.25">
      <c r="A127" s="129" t="s">
        <v>264</v>
      </c>
      <c r="B127" s="255" t="s">
        <v>631</v>
      </c>
      <c r="C127" s="130" t="s">
        <v>240</v>
      </c>
      <c r="D127" s="130">
        <v>1</v>
      </c>
      <c r="E127" s="131" t="s">
        <v>16</v>
      </c>
      <c r="F127" s="130">
        <v>120</v>
      </c>
      <c r="G127" s="143">
        <f t="shared" si="13"/>
        <v>120</v>
      </c>
      <c r="H127" s="133"/>
    </row>
    <row r="128" spans="1:8" s="36" customFormat="1" x14ac:dyDescent="0.25">
      <c r="A128" s="129" t="s">
        <v>265</v>
      </c>
      <c r="B128" s="255" t="s">
        <v>632</v>
      </c>
      <c r="C128" s="130" t="s">
        <v>241</v>
      </c>
      <c r="D128" s="130">
        <v>1</v>
      </c>
      <c r="E128" s="131" t="s">
        <v>16</v>
      </c>
      <c r="F128" s="130">
        <v>815</v>
      </c>
      <c r="G128" s="143">
        <f t="shared" si="13"/>
        <v>815</v>
      </c>
      <c r="H128" s="133"/>
    </row>
    <row r="129" spans="1:8" s="36" customFormat="1" x14ac:dyDescent="0.25">
      <c r="A129" s="127" t="s">
        <v>86</v>
      </c>
      <c r="B129" s="257"/>
      <c r="C129" s="126" t="s">
        <v>242</v>
      </c>
      <c r="D129" s="126"/>
      <c r="E129" s="125"/>
      <c r="F129" s="126"/>
      <c r="G129" s="143">
        <f t="shared" si="13"/>
        <v>0</v>
      </c>
      <c r="H129" s="136"/>
    </row>
    <row r="130" spans="1:8" s="36" customFormat="1" x14ac:dyDescent="0.25">
      <c r="A130" s="142" t="s">
        <v>266</v>
      </c>
      <c r="B130" s="255"/>
      <c r="C130" s="143" t="s">
        <v>243</v>
      </c>
      <c r="D130" s="143"/>
      <c r="E130" s="144"/>
      <c r="F130" s="143"/>
      <c r="G130" s="143">
        <f t="shared" si="13"/>
        <v>0</v>
      </c>
      <c r="H130" s="147"/>
    </row>
    <row r="131" spans="1:8" s="36" customFormat="1" x14ac:dyDescent="0.25">
      <c r="A131" s="142" t="s">
        <v>516</v>
      </c>
      <c r="B131" s="255" t="s">
        <v>599</v>
      </c>
      <c r="C131" s="143" t="s">
        <v>528</v>
      </c>
      <c r="D131" s="143">
        <v>1</v>
      </c>
      <c r="E131" s="144" t="s">
        <v>16</v>
      </c>
      <c r="F131" s="143">
        <v>81.75</v>
      </c>
      <c r="G131" s="143">
        <f t="shared" si="13"/>
        <v>81.75</v>
      </c>
      <c r="H131" s="147"/>
    </row>
    <row r="132" spans="1:8" s="36" customFormat="1" x14ac:dyDescent="0.25">
      <c r="A132" s="142" t="s">
        <v>517</v>
      </c>
      <c r="B132" s="255" t="s">
        <v>118</v>
      </c>
      <c r="C132" s="143" t="s">
        <v>529</v>
      </c>
      <c r="D132" s="143">
        <v>6</v>
      </c>
      <c r="E132" s="144" t="s">
        <v>16</v>
      </c>
      <c r="F132" s="143">
        <v>16.88</v>
      </c>
      <c r="G132" s="143">
        <f t="shared" si="13"/>
        <v>101.28</v>
      </c>
      <c r="H132" s="147"/>
    </row>
    <row r="133" spans="1:8" s="36" customFormat="1" x14ac:dyDescent="0.25">
      <c r="A133" s="142" t="s">
        <v>518</v>
      </c>
      <c r="B133" s="255" t="s">
        <v>600</v>
      </c>
      <c r="C133" s="143" t="s">
        <v>530</v>
      </c>
      <c r="D133" s="143">
        <v>48</v>
      </c>
      <c r="E133" s="144" t="s">
        <v>36</v>
      </c>
      <c r="F133" s="143">
        <v>8.01</v>
      </c>
      <c r="G133" s="143">
        <f t="shared" si="13"/>
        <v>384.48</v>
      </c>
      <c r="H133" s="147"/>
    </row>
    <row r="134" spans="1:8" s="36" customFormat="1" x14ac:dyDescent="0.25">
      <c r="A134" s="142" t="s">
        <v>519</v>
      </c>
      <c r="B134" s="255" t="s">
        <v>113</v>
      </c>
      <c r="C134" s="143" t="s">
        <v>531</v>
      </c>
      <c r="D134" s="143">
        <v>50</v>
      </c>
      <c r="E134" s="144" t="s">
        <v>36</v>
      </c>
      <c r="F134" s="143">
        <v>4.6100000000000003</v>
      </c>
      <c r="G134" s="143">
        <f t="shared" si="13"/>
        <v>230.50000000000003</v>
      </c>
      <c r="H134" s="147"/>
    </row>
    <row r="135" spans="1:8" s="36" customFormat="1" x14ac:dyDescent="0.25">
      <c r="A135" s="142" t="s">
        <v>520</v>
      </c>
      <c r="B135" s="255" t="s">
        <v>601</v>
      </c>
      <c r="C135" s="143" t="s">
        <v>532</v>
      </c>
      <c r="D135" s="143">
        <v>15</v>
      </c>
      <c r="E135" s="144" t="s">
        <v>16</v>
      </c>
      <c r="F135" s="143">
        <v>9.89</v>
      </c>
      <c r="G135" s="143">
        <f t="shared" si="13"/>
        <v>148.35000000000002</v>
      </c>
      <c r="H135" s="147"/>
    </row>
    <row r="136" spans="1:8" s="36" customFormat="1" x14ac:dyDescent="0.25">
      <c r="A136" s="142" t="s">
        <v>521</v>
      </c>
      <c r="B136" s="255" t="s">
        <v>602</v>
      </c>
      <c r="C136" s="143" t="s">
        <v>533</v>
      </c>
      <c r="D136" s="143">
        <v>16</v>
      </c>
      <c r="E136" s="144" t="s">
        <v>16</v>
      </c>
      <c r="F136" s="143">
        <v>20.079999999999998</v>
      </c>
      <c r="G136" s="143">
        <f t="shared" si="13"/>
        <v>321.27999999999997</v>
      </c>
      <c r="H136" s="147"/>
    </row>
    <row r="137" spans="1:8" s="36" customFormat="1" x14ac:dyDescent="0.25">
      <c r="A137" s="142" t="s">
        <v>522</v>
      </c>
      <c r="B137" s="255" t="s">
        <v>117</v>
      </c>
      <c r="C137" s="143" t="s">
        <v>534</v>
      </c>
      <c r="D137" s="143">
        <v>26</v>
      </c>
      <c r="E137" s="144" t="s">
        <v>16</v>
      </c>
      <c r="F137" s="143">
        <v>10.5</v>
      </c>
      <c r="G137" s="143">
        <f t="shared" si="13"/>
        <v>273</v>
      </c>
      <c r="H137" s="147"/>
    </row>
    <row r="138" spans="1:8" s="36" customFormat="1" x14ac:dyDescent="0.25">
      <c r="A138" s="142" t="s">
        <v>523</v>
      </c>
      <c r="B138" s="255" t="s">
        <v>603</v>
      </c>
      <c r="C138" s="143" t="s">
        <v>535</v>
      </c>
      <c r="D138" s="143">
        <v>11</v>
      </c>
      <c r="E138" s="144" t="s">
        <v>16</v>
      </c>
      <c r="F138" s="143">
        <v>39.770000000000003</v>
      </c>
      <c r="G138" s="143">
        <f t="shared" si="13"/>
        <v>437.47</v>
      </c>
      <c r="H138" s="147"/>
    </row>
    <row r="139" spans="1:8" s="36" customFormat="1" x14ac:dyDescent="0.25">
      <c r="A139" s="142" t="s">
        <v>524</v>
      </c>
      <c r="B139" s="255" t="s">
        <v>604</v>
      </c>
      <c r="C139" s="143" t="s">
        <v>471</v>
      </c>
      <c r="D139" s="143">
        <v>2</v>
      </c>
      <c r="E139" s="144" t="s">
        <v>16</v>
      </c>
      <c r="F139" s="143">
        <v>20.22</v>
      </c>
      <c r="G139" s="143">
        <f t="shared" si="13"/>
        <v>40.44</v>
      </c>
      <c r="H139" s="147"/>
    </row>
    <row r="140" spans="1:8" s="36" customFormat="1" x14ac:dyDescent="0.25">
      <c r="A140" s="142" t="s">
        <v>525</v>
      </c>
      <c r="B140" s="255" t="s">
        <v>605</v>
      </c>
      <c r="C140" s="143" t="s">
        <v>536</v>
      </c>
      <c r="D140" s="143">
        <v>1</v>
      </c>
      <c r="E140" s="144" t="s">
        <v>16</v>
      </c>
      <c r="F140" s="143">
        <v>31.35</v>
      </c>
      <c r="G140" s="143">
        <f t="shared" si="13"/>
        <v>31.35</v>
      </c>
      <c r="H140" s="147"/>
    </row>
    <row r="141" spans="1:8" s="36" customFormat="1" x14ac:dyDescent="0.25">
      <c r="A141" s="142" t="s">
        <v>526</v>
      </c>
      <c r="B141" s="255" t="s">
        <v>495</v>
      </c>
      <c r="C141" s="143" t="s">
        <v>606</v>
      </c>
      <c r="D141" s="143">
        <v>7</v>
      </c>
      <c r="E141" s="144" t="s">
        <v>16</v>
      </c>
      <c r="F141" s="143">
        <v>40.090000000000003</v>
      </c>
      <c r="G141" s="143">
        <f t="shared" si="13"/>
        <v>280.63</v>
      </c>
      <c r="H141" s="147"/>
    </row>
    <row r="142" spans="1:8" s="36" customFormat="1" x14ac:dyDescent="0.25">
      <c r="A142" s="142" t="s">
        <v>527</v>
      </c>
      <c r="B142" s="255" t="s">
        <v>633</v>
      </c>
      <c r="C142" s="143" t="s">
        <v>537</v>
      </c>
      <c r="D142" s="143">
        <v>2</v>
      </c>
      <c r="E142" s="144" t="s">
        <v>16</v>
      </c>
      <c r="F142" s="143">
        <v>71.25</v>
      </c>
      <c r="G142" s="143">
        <f t="shared" si="13"/>
        <v>142.5</v>
      </c>
      <c r="H142" s="147"/>
    </row>
    <row r="143" spans="1:8" s="36" customFormat="1" x14ac:dyDescent="0.25">
      <c r="A143" s="142" t="s">
        <v>542</v>
      </c>
      <c r="B143" s="255" t="s">
        <v>634</v>
      </c>
      <c r="C143" s="143" t="s">
        <v>615</v>
      </c>
      <c r="D143" s="143">
        <v>8</v>
      </c>
      <c r="E143" s="144" t="s">
        <v>16</v>
      </c>
      <c r="F143" s="143">
        <v>85</v>
      </c>
      <c r="G143" s="143">
        <f t="shared" si="13"/>
        <v>680</v>
      </c>
      <c r="H143" s="147"/>
    </row>
    <row r="144" spans="1:8" s="36" customFormat="1" x14ac:dyDescent="0.25">
      <c r="A144" s="142" t="s">
        <v>543</v>
      </c>
      <c r="B144" s="255" t="s">
        <v>120</v>
      </c>
      <c r="C144" s="143" t="s">
        <v>616</v>
      </c>
      <c r="D144" s="143">
        <f>9+8</f>
        <v>17</v>
      </c>
      <c r="E144" s="144" t="s">
        <v>16</v>
      </c>
      <c r="F144" s="143">
        <v>23.21</v>
      </c>
      <c r="G144" s="143">
        <f t="shared" si="13"/>
        <v>394.57</v>
      </c>
      <c r="H144" s="147"/>
    </row>
    <row r="145" spans="1:8" s="36" customFormat="1" x14ac:dyDescent="0.25">
      <c r="A145" s="142" t="s">
        <v>544</v>
      </c>
      <c r="B145" s="255" t="s">
        <v>635</v>
      </c>
      <c r="C145" s="143" t="s">
        <v>538</v>
      </c>
      <c r="D145" s="143">
        <v>2</v>
      </c>
      <c r="E145" s="144" t="s">
        <v>16</v>
      </c>
      <c r="F145" s="143">
        <v>65.48</v>
      </c>
      <c r="G145" s="143">
        <f t="shared" si="13"/>
        <v>130.96</v>
      </c>
      <c r="H145" s="147"/>
    </row>
    <row r="146" spans="1:8" s="36" customFormat="1" x14ac:dyDescent="0.25">
      <c r="A146" s="142" t="s">
        <v>545</v>
      </c>
      <c r="B146" s="255" t="s">
        <v>114</v>
      </c>
      <c r="C146" s="143" t="s">
        <v>539</v>
      </c>
      <c r="D146" s="143">
        <v>200</v>
      </c>
      <c r="E146" s="144" t="s">
        <v>36</v>
      </c>
      <c r="F146" s="143">
        <v>2.92</v>
      </c>
      <c r="G146" s="143">
        <f t="shared" si="13"/>
        <v>584</v>
      </c>
      <c r="H146" s="147"/>
    </row>
    <row r="147" spans="1:8" s="36" customFormat="1" x14ac:dyDescent="0.25">
      <c r="A147" s="142" t="s">
        <v>546</v>
      </c>
      <c r="B147" s="255" t="s">
        <v>115</v>
      </c>
      <c r="C147" s="143" t="s">
        <v>540</v>
      </c>
      <c r="D147" s="143">
        <v>300</v>
      </c>
      <c r="E147" s="144" t="s">
        <v>36</v>
      </c>
      <c r="F147" s="143">
        <v>3.43</v>
      </c>
      <c r="G147" s="143">
        <f t="shared" si="13"/>
        <v>1029</v>
      </c>
      <c r="H147" s="147"/>
    </row>
    <row r="148" spans="1:8" s="36" customFormat="1" x14ac:dyDescent="0.25">
      <c r="A148" s="142" t="s">
        <v>596</v>
      </c>
      <c r="B148" s="255" t="s">
        <v>116</v>
      </c>
      <c r="C148" s="143" t="s">
        <v>541</v>
      </c>
      <c r="D148" s="143">
        <v>50</v>
      </c>
      <c r="E148" s="144" t="s">
        <v>36</v>
      </c>
      <c r="F148" s="143">
        <v>6.28</v>
      </c>
      <c r="G148" s="143">
        <f t="shared" si="13"/>
        <v>314</v>
      </c>
      <c r="H148" s="147"/>
    </row>
    <row r="149" spans="1:8" s="36" customFormat="1" x14ac:dyDescent="0.25">
      <c r="A149" s="142" t="s">
        <v>652</v>
      </c>
      <c r="B149" s="255" t="s">
        <v>598</v>
      </c>
      <c r="C149" s="143" t="s">
        <v>597</v>
      </c>
      <c r="D149" s="143">
        <v>32</v>
      </c>
      <c r="E149" s="144" t="s">
        <v>16</v>
      </c>
      <c r="F149" s="143">
        <v>5.56</v>
      </c>
      <c r="G149" s="143">
        <f t="shared" si="13"/>
        <v>177.92</v>
      </c>
      <c r="H149" s="147"/>
    </row>
    <row r="150" spans="1:8" s="36" customFormat="1" x14ac:dyDescent="0.25">
      <c r="A150" s="129" t="s">
        <v>267</v>
      </c>
      <c r="B150" s="255"/>
      <c r="C150" s="130" t="s">
        <v>610</v>
      </c>
      <c r="D150" s="130"/>
      <c r="E150" s="131"/>
      <c r="F150" s="130"/>
      <c r="G150" s="143">
        <f t="shared" si="13"/>
        <v>0</v>
      </c>
      <c r="H150" s="133"/>
    </row>
    <row r="151" spans="1:8" s="36" customFormat="1" x14ac:dyDescent="0.25">
      <c r="A151" s="142" t="s">
        <v>547</v>
      </c>
      <c r="B151" s="255" t="s">
        <v>121</v>
      </c>
      <c r="C151" s="143" t="s">
        <v>548</v>
      </c>
      <c r="D151" s="143">
        <v>26</v>
      </c>
      <c r="E151" s="144" t="s">
        <v>36</v>
      </c>
      <c r="F151" s="143">
        <v>11.59</v>
      </c>
      <c r="G151" s="143">
        <f t="shared" si="13"/>
        <v>301.33999999999997</v>
      </c>
      <c r="H151" s="147"/>
    </row>
    <row r="152" spans="1:8" s="36" customFormat="1" x14ac:dyDescent="0.25">
      <c r="A152" s="142" t="s">
        <v>552</v>
      </c>
      <c r="B152" s="255" t="s">
        <v>123</v>
      </c>
      <c r="C152" s="143" t="s">
        <v>549</v>
      </c>
      <c r="D152" s="143">
        <v>3</v>
      </c>
      <c r="E152" s="144" t="s">
        <v>16</v>
      </c>
      <c r="F152" s="143">
        <v>15</v>
      </c>
      <c r="G152" s="143">
        <f t="shared" si="13"/>
        <v>45</v>
      </c>
      <c r="H152" s="147"/>
    </row>
    <row r="153" spans="1:8" s="36" customFormat="1" x14ac:dyDescent="0.25">
      <c r="A153" s="142" t="s">
        <v>553</v>
      </c>
      <c r="B153" s="255" t="s">
        <v>124</v>
      </c>
      <c r="C153" s="143" t="s">
        <v>550</v>
      </c>
      <c r="D153" s="143">
        <v>3</v>
      </c>
      <c r="E153" s="144" t="s">
        <v>16</v>
      </c>
      <c r="F153" s="143">
        <v>11.23</v>
      </c>
      <c r="G153" s="143">
        <f t="shared" si="13"/>
        <v>33.69</v>
      </c>
      <c r="H153" s="147"/>
    </row>
    <row r="154" spans="1:8" s="36" customFormat="1" x14ac:dyDescent="0.25">
      <c r="A154" s="142" t="s">
        <v>554</v>
      </c>
      <c r="B154" s="255" t="s">
        <v>122</v>
      </c>
      <c r="C154" s="143" t="s">
        <v>551</v>
      </c>
      <c r="D154" s="143">
        <v>4</v>
      </c>
      <c r="E154" s="144" t="s">
        <v>16</v>
      </c>
      <c r="F154" s="143">
        <v>10.91</v>
      </c>
      <c r="G154" s="143">
        <f t="shared" si="13"/>
        <v>43.64</v>
      </c>
      <c r="H154" s="147"/>
    </row>
    <row r="155" spans="1:8" s="36" customFormat="1" x14ac:dyDescent="0.25">
      <c r="A155" s="129" t="s">
        <v>268</v>
      </c>
      <c r="B155" s="255"/>
      <c r="C155" s="130" t="s">
        <v>244</v>
      </c>
      <c r="D155" s="130"/>
      <c r="E155" s="131"/>
      <c r="F155" s="130"/>
      <c r="G155" s="143">
        <f t="shared" si="13"/>
        <v>0</v>
      </c>
      <c r="H155" s="133"/>
    </row>
    <row r="156" spans="1:8" s="36" customFormat="1" x14ac:dyDescent="0.25">
      <c r="A156" s="142" t="s">
        <v>555</v>
      </c>
      <c r="B156" s="255" t="s">
        <v>129</v>
      </c>
      <c r="C156" s="143" t="s">
        <v>556</v>
      </c>
      <c r="D156" s="143">
        <v>1</v>
      </c>
      <c r="E156" s="144" t="s">
        <v>16</v>
      </c>
      <c r="F156" s="143">
        <v>18.38</v>
      </c>
      <c r="G156" s="143">
        <f t="shared" si="13"/>
        <v>18.38</v>
      </c>
      <c r="H156" s="147"/>
    </row>
    <row r="157" spans="1:8" s="36" customFormat="1" x14ac:dyDescent="0.25">
      <c r="A157" s="142" t="s">
        <v>563</v>
      </c>
      <c r="B157" s="255" t="s">
        <v>128</v>
      </c>
      <c r="C157" s="143" t="s">
        <v>561</v>
      </c>
      <c r="D157" s="143">
        <v>5</v>
      </c>
      <c r="E157" s="144" t="s">
        <v>16</v>
      </c>
      <c r="F157" s="143">
        <v>29.85</v>
      </c>
      <c r="G157" s="143">
        <f t="shared" si="13"/>
        <v>149.25</v>
      </c>
      <c r="H157" s="147"/>
    </row>
    <row r="158" spans="1:8" s="36" customFormat="1" x14ac:dyDescent="0.25">
      <c r="A158" s="142" t="s">
        <v>564</v>
      </c>
      <c r="B158" s="255" t="s">
        <v>493</v>
      </c>
      <c r="C158" s="143" t="s">
        <v>557</v>
      </c>
      <c r="D158" s="143">
        <v>2</v>
      </c>
      <c r="E158" s="144" t="s">
        <v>36</v>
      </c>
      <c r="F158" s="143">
        <v>20.47</v>
      </c>
      <c r="G158" s="143">
        <f t="shared" si="13"/>
        <v>40.94</v>
      </c>
      <c r="H158" s="147"/>
    </row>
    <row r="159" spans="1:8" s="36" customFormat="1" x14ac:dyDescent="0.25">
      <c r="A159" s="142" t="s">
        <v>565</v>
      </c>
      <c r="B159" s="255" t="s">
        <v>133</v>
      </c>
      <c r="C159" s="143" t="s">
        <v>558</v>
      </c>
      <c r="D159" s="143">
        <v>1</v>
      </c>
      <c r="E159" s="144" t="s">
        <v>36</v>
      </c>
      <c r="F159" s="143">
        <v>21.87</v>
      </c>
      <c r="G159" s="143">
        <f t="shared" si="13"/>
        <v>21.87</v>
      </c>
      <c r="H159" s="147"/>
    </row>
    <row r="160" spans="1:8" s="36" customFormat="1" x14ac:dyDescent="0.25">
      <c r="A160" s="142" t="s">
        <v>566</v>
      </c>
      <c r="B160" s="255" t="s">
        <v>126</v>
      </c>
      <c r="C160" s="143" t="s">
        <v>559</v>
      </c>
      <c r="D160" s="143">
        <v>36</v>
      </c>
      <c r="E160" s="144" t="s">
        <v>36</v>
      </c>
      <c r="F160" s="143">
        <v>37.54</v>
      </c>
      <c r="G160" s="143">
        <f t="shared" si="13"/>
        <v>1351.44</v>
      </c>
      <c r="H160" s="147"/>
    </row>
    <row r="161" spans="1:8" s="36" customFormat="1" x14ac:dyDescent="0.25">
      <c r="A161" s="142" t="s">
        <v>567</v>
      </c>
      <c r="B161" s="255" t="s">
        <v>135</v>
      </c>
      <c r="C161" s="143" t="s">
        <v>560</v>
      </c>
      <c r="D161" s="143">
        <v>1</v>
      </c>
      <c r="E161" s="144" t="s">
        <v>16</v>
      </c>
      <c r="F161" s="143">
        <v>34.29</v>
      </c>
      <c r="G161" s="143">
        <f t="shared" si="13"/>
        <v>34.29</v>
      </c>
      <c r="H161" s="147"/>
    </row>
    <row r="162" spans="1:8" s="36" customFormat="1" x14ac:dyDescent="0.25">
      <c r="A162" s="142" t="s">
        <v>568</v>
      </c>
      <c r="B162" s="255" t="s">
        <v>489</v>
      </c>
      <c r="C162" s="143" t="s">
        <v>562</v>
      </c>
      <c r="D162" s="143">
        <v>3</v>
      </c>
      <c r="E162" s="144" t="s">
        <v>16</v>
      </c>
      <c r="F162" s="143">
        <v>233.3</v>
      </c>
      <c r="G162" s="143">
        <f t="shared" si="13"/>
        <v>699.90000000000009</v>
      </c>
      <c r="H162" s="147"/>
    </row>
    <row r="163" spans="1:8" s="36" customFormat="1" x14ac:dyDescent="0.25">
      <c r="A163" s="142" t="s">
        <v>617</v>
      </c>
      <c r="B163" s="255" t="s">
        <v>636</v>
      </c>
      <c r="C163" s="143" t="s">
        <v>618</v>
      </c>
      <c r="D163" s="143">
        <v>1</v>
      </c>
      <c r="E163" s="144" t="s">
        <v>479</v>
      </c>
      <c r="F163" s="143">
        <v>1800</v>
      </c>
      <c r="G163" s="143">
        <f t="shared" si="13"/>
        <v>1800</v>
      </c>
      <c r="H163" s="147"/>
    </row>
    <row r="164" spans="1:8" s="36" customFormat="1" x14ac:dyDescent="0.25">
      <c r="A164" s="129" t="s">
        <v>269</v>
      </c>
      <c r="B164" s="255"/>
      <c r="C164" s="130" t="s">
        <v>245</v>
      </c>
      <c r="D164" s="130"/>
      <c r="E164" s="131"/>
      <c r="F164" s="130"/>
      <c r="G164" s="143"/>
      <c r="H164" s="133"/>
    </row>
    <row r="165" spans="1:8" s="36" customFormat="1" x14ac:dyDescent="0.25">
      <c r="A165" s="142" t="s">
        <v>569</v>
      </c>
      <c r="B165" s="255" t="s">
        <v>107</v>
      </c>
      <c r="C165" s="143" t="s">
        <v>570</v>
      </c>
      <c r="D165" s="143">
        <v>1</v>
      </c>
      <c r="E165" s="144" t="s">
        <v>16</v>
      </c>
      <c r="F165" s="143">
        <v>71.59</v>
      </c>
      <c r="G165" s="143">
        <f t="shared" si="13"/>
        <v>71.59</v>
      </c>
      <c r="H165" s="147"/>
    </row>
    <row r="166" spans="1:8" s="36" customFormat="1" x14ac:dyDescent="0.25">
      <c r="A166" s="142" t="s">
        <v>607</v>
      </c>
      <c r="B166" s="255" t="s">
        <v>608</v>
      </c>
      <c r="C166" s="143" t="s">
        <v>571</v>
      </c>
      <c r="D166" s="143">
        <v>1</v>
      </c>
      <c r="E166" s="144" t="s">
        <v>16</v>
      </c>
      <c r="F166" s="143">
        <v>475.28</v>
      </c>
      <c r="G166" s="143">
        <f t="shared" si="13"/>
        <v>475.28</v>
      </c>
      <c r="H166" s="147"/>
    </row>
    <row r="167" spans="1:8" s="36" customFormat="1" x14ac:dyDescent="0.25">
      <c r="A167" s="127" t="s">
        <v>89</v>
      </c>
      <c r="B167" s="257"/>
      <c r="C167" s="126" t="s">
        <v>58</v>
      </c>
      <c r="D167" s="126"/>
      <c r="E167" s="125"/>
      <c r="F167" s="126"/>
      <c r="G167" s="143">
        <f t="shared" si="13"/>
        <v>0</v>
      </c>
      <c r="H167" s="136"/>
    </row>
    <row r="168" spans="1:8" s="36" customFormat="1" x14ac:dyDescent="0.25">
      <c r="A168" s="129" t="s">
        <v>270</v>
      </c>
      <c r="B168" s="255"/>
      <c r="C168" s="126" t="s">
        <v>246</v>
      </c>
      <c r="D168" s="130"/>
      <c r="E168" s="131"/>
      <c r="F168" s="130"/>
      <c r="G168" s="143">
        <f t="shared" si="13"/>
        <v>0</v>
      </c>
      <c r="H168" s="133"/>
    </row>
    <row r="169" spans="1:8" s="36" customFormat="1" x14ac:dyDescent="0.25">
      <c r="A169" s="129" t="s">
        <v>271</v>
      </c>
      <c r="B169" s="255" t="s">
        <v>60</v>
      </c>
      <c r="C169" s="130" t="s">
        <v>247</v>
      </c>
      <c r="D169" s="130">
        <v>1</v>
      </c>
      <c r="E169" s="131" t="s">
        <v>16</v>
      </c>
      <c r="F169" s="130">
        <v>375.87</v>
      </c>
      <c r="G169" s="143">
        <f t="shared" si="13"/>
        <v>375.87</v>
      </c>
      <c r="H169" s="133"/>
    </row>
    <row r="170" spans="1:8" s="36" customFormat="1" x14ac:dyDescent="0.25">
      <c r="A170" s="129" t="s">
        <v>272</v>
      </c>
      <c r="B170" s="255" t="s">
        <v>273</v>
      </c>
      <c r="C170" s="130" t="s">
        <v>61</v>
      </c>
      <c r="D170" s="130">
        <v>1</v>
      </c>
      <c r="E170" s="131" t="s">
        <v>16</v>
      </c>
      <c r="F170" s="130">
        <v>536.91999999999996</v>
      </c>
      <c r="G170" s="143">
        <f t="shared" si="13"/>
        <v>536.91999999999996</v>
      </c>
      <c r="H170" s="133"/>
    </row>
    <row r="171" spans="1:8" s="36" customFormat="1" x14ac:dyDescent="0.25">
      <c r="A171" s="129" t="s">
        <v>274</v>
      </c>
      <c r="B171" s="255"/>
      <c r="C171" s="130" t="s">
        <v>248</v>
      </c>
      <c r="D171" s="130"/>
      <c r="E171" s="131"/>
      <c r="F171" s="130"/>
      <c r="G171" s="143">
        <f t="shared" si="13"/>
        <v>0</v>
      </c>
      <c r="H171" s="133"/>
    </row>
    <row r="172" spans="1:8" s="36" customFormat="1" x14ac:dyDescent="0.25">
      <c r="A172" s="129" t="s">
        <v>275</v>
      </c>
      <c r="B172" s="255" t="s">
        <v>276</v>
      </c>
      <c r="C172" s="130" t="s">
        <v>249</v>
      </c>
      <c r="D172" s="130">
        <v>5.28</v>
      </c>
      <c r="E172" s="131" t="s">
        <v>12</v>
      </c>
      <c r="F172" s="130">
        <v>680</v>
      </c>
      <c r="G172" s="143">
        <f t="shared" si="13"/>
        <v>3590.4</v>
      </c>
      <c r="H172" s="133"/>
    </row>
    <row r="173" spans="1:8" s="36" customFormat="1" x14ac:dyDescent="0.25">
      <c r="A173" s="129" t="s">
        <v>277</v>
      </c>
      <c r="B173" s="255" t="s">
        <v>278</v>
      </c>
      <c r="C173" s="130" t="s">
        <v>250</v>
      </c>
      <c r="D173" s="130">
        <v>0.35</v>
      </c>
      <c r="E173" s="131" t="s">
        <v>12</v>
      </c>
      <c r="F173" s="130">
        <v>536.91999999999996</v>
      </c>
      <c r="G173" s="143">
        <f t="shared" si="13"/>
        <v>187.92199999999997</v>
      </c>
      <c r="H173" s="133"/>
    </row>
    <row r="174" spans="1:8" s="36" customFormat="1" x14ac:dyDescent="0.25">
      <c r="A174" s="127" t="s">
        <v>90</v>
      </c>
      <c r="B174" s="257"/>
      <c r="C174" s="126" t="s">
        <v>251</v>
      </c>
      <c r="D174" s="126"/>
      <c r="E174" s="125"/>
      <c r="F174" s="126"/>
      <c r="G174" s="143">
        <f t="shared" si="13"/>
        <v>0</v>
      </c>
      <c r="H174" s="136"/>
    </row>
    <row r="175" spans="1:8" s="36" customFormat="1" ht="15.75" x14ac:dyDescent="0.25">
      <c r="A175" s="129" t="s">
        <v>279</v>
      </c>
      <c r="B175" s="255" t="s">
        <v>637</v>
      </c>
      <c r="C175" s="135" t="s">
        <v>252</v>
      </c>
      <c r="D175" s="130">
        <v>9.23</v>
      </c>
      <c r="E175" s="131" t="s">
        <v>12</v>
      </c>
      <c r="F175" s="130">
        <v>22</v>
      </c>
      <c r="G175" s="143">
        <f t="shared" si="13"/>
        <v>203.06</v>
      </c>
      <c r="H175" s="133"/>
    </row>
    <row r="176" spans="1:8" s="36" customFormat="1" x14ac:dyDescent="0.25">
      <c r="A176" s="129" t="s">
        <v>280</v>
      </c>
      <c r="B176" s="255" t="s">
        <v>638</v>
      </c>
      <c r="C176" s="134" t="s">
        <v>45</v>
      </c>
      <c r="D176" s="130">
        <v>14.36</v>
      </c>
      <c r="E176" s="131" t="s">
        <v>12</v>
      </c>
      <c r="F176" s="130">
        <v>26.3</v>
      </c>
      <c r="G176" s="143">
        <f t="shared" si="13"/>
        <v>377.66800000000001</v>
      </c>
      <c r="H176" s="133"/>
    </row>
    <row r="177" spans="1:8" s="36" customFormat="1" ht="15.75" x14ac:dyDescent="0.25">
      <c r="A177" s="129" t="s">
        <v>281</v>
      </c>
      <c r="B177" s="255" t="s">
        <v>196</v>
      </c>
      <c r="C177" s="135" t="s">
        <v>195</v>
      </c>
      <c r="D177" s="130">
        <v>14.66</v>
      </c>
      <c r="E177" s="131" t="s">
        <v>12</v>
      </c>
      <c r="F177" s="130">
        <v>55</v>
      </c>
      <c r="G177" s="143">
        <f t="shared" si="13"/>
        <v>806.3</v>
      </c>
      <c r="H177" s="133"/>
    </row>
    <row r="178" spans="1:8" s="36" customFormat="1" x14ac:dyDescent="0.25">
      <c r="A178" s="129"/>
      <c r="B178" s="255"/>
      <c r="C178" s="132" t="s">
        <v>282</v>
      </c>
      <c r="D178" s="130"/>
      <c r="E178" s="131"/>
      <c r="F178" s="130"/>
      <c r="G178" s="132">
        <f>SUM(G116:G177)</f>
        <v>68050.136600000013</v>
      </c>
      <c r="H178" s="60">
        <f>G178/$G$223</f>
        <v>0.33060072954340303</v>
      </c>
    </row>
    <row r="179" spans="1:8" s="36" customFormat="1" x14ac:dyDescent="0.25">
      <c r="A179" s="129"/>
      <c r="B179" s="255"/>
      <c r="C179" s="132"/>
      <c r="D179" s="130"/>
      <c r="E179" s="131"/>
      <c r="F179" s="130"/>
      <c r="G179" s="132"/>
      <c r="H179" s="60"/>
    </row>
    <row r="180" spans="1:8" s="146" customFormat="1" x14ac:dyDescent="0.25">
      <c r="A180" s="123" t="s">
        <v>91</v>
      </c>
      <c r="B180" s="258"/>
      <c r="C180" s="132" t="s">
        <v>285</v>
      </c>
      <c r="D180" s="132"/>
      <c r="E180" s="124"/>
      <c r="F180" s="132"/>
      <c r="G180" s="132"/>
      <c r="H180" s="61"/>
    </row>
    <row r="181" spans="1:8" s="36" customFormat="1" x14ac:dyDescent="0.25">
      <c r="A181" s="142" t="s">
        <v>93</v>
      </c>
      <c r="B181" s="255" t="s">
        <v>295</v>
      </c>
      <c r="C181" s="143" t="s">
        <v>283</v>
      </c>
      <c r="D181" s="143">
        <v>40.43</v>
      </c>
      <c r="E181" s="144" t="s">
        <v>33</v>
      </c>
      <c r="F181" s="143">
        <v>7.05</v>
      </c>
      <c r="G181" s="143">
        <f>D181*F181</f>
        <v>285.03149999999999</v>
      </c>
      <c r="H181" s="147"/>
    </row>
    <row r="182" spans="1:8" s="36" customFormat="1" x14ac:dyDescent="0.25">
      <c r="A182" s="142" t="s">
        <v>94</v>
      </c>
      <c r="B182" s="255" t="s">
        <v>154</v>
      </c>
      <c r="C182" s="143" t="s">
        <v>286</v>
      </c>
      <c r="D182" s="143">
        <v>16.5</v>
      </c>
      <c r="E182" s="144" t="s">
        <v>36</v>
      </c>
      <c r="F182" s="143">
        <v>33.159999999999997</v>
      </c>
      <c r="G182" s="143">
        <f t="shared" ref="G182:G190" si="14">D182*F182</f>
        <v>547.14</v>
      </c>
      <c r="H182" s="147"/>
    </row>
    <row r="183" spans="1:8" s="36" customFormat="1" x14ac:dyDescent="0.25">
      <c r="A183" s="142" t="s">
        <v>96</v>
      </c>
      <c r="B183" s="255" t="s">
        <v>214</v>
      </c>
      <c r="C183" s="143" t="s">
        <v>287</v>
      </c>
      <c r="D183" s="143">
        <v>0.51</v>
      </c>
      <c r="E183" s="144" t="s">
        <v>33</v>
      </c>
      <c r="F183" s="143">
        <v>430.05</v>
      </c>
      <c r="G183" s="143">
        <f t="shared" si="14"/>
        <v>219.32550000000001</v>
      </c>
      <c r="H183" s="147"/>
    </row>
    <row r="184" spans="1:8" s="36" customFormat="1" x14ac:dyDescent="0.25">
      <c r="A184" s="142" t="s">
        <v>288</v>
      </c>
      <c r="B184" s="255"/>
      <c r="C184" s="143" t="s">
        <v>398</v>
      </c>
      <c r="D184" s="143"/>
      <c r="E184" s="144"/>
      <c r="F184" s="143"/>
      <c r="G184" s="143">
        <f t="shared" si="14"/>
        <v>0</v>
      </c>
      <c r="H184" s="147"/>
    </row>
    <row r="185" spans="1:8" s="36" customFormat="1" x14ac:dyDescent="0.25">
      <c r="A185" s="142" t="s">
        <v>397</v>
      </c>
      <c r="B185" s="255" t="s">
        <v>396</v>
      </c>
      <c r="C185" s="143" t="s">
        <v>399</v>
      </c>
      <c r="D185" s="143">
        <v>22.31</v>
      </c>
      <c r="E185" s="144" t="s">
        <v>12</v>
      </c>
      <c r="F185" s="143">
        <v>185.49</v>
      </c>
      <c r="G185" s="143">
        <f t="shared" si="14"/>
        <v>4138.2819</v>
      </c>
      <c r="H185" s="147"/>
    </row>
    <row r="186" spans="1:8" s="36" customFormat="1" x14ac:dyDescent="0.25">
      <c r="A186" s="142" t="s">
        <v>289</v>
      </c>
      <c r="B186" s="255" t="s">
        <v>79</v>
      </c>
      <c r="C186" s="143" t="s">
        <v>80</v>
      </c>
      <c r="D186" s="143">
        <v>44.62</v>
      </c>
      <c r="E186" s="144" t="s">
        <v>12</v>
      </c>
      <c r="F186" s="143">
        <v>20.39</v>
      </c>
      <c r="G186" s="143">
        <f t="shared" si="14"/>
        <v>909.80179999999996</v>
      </c>
      <c r="H186" s="147"/>
    </row>
    <row r="187" spans="1:8" s="36" customFormat="1" x14ac:dyDescent="0.25">
      <c r="A187" s="142" t="s">
        <v>291</v>
      </c>
      <c r="B187" s="255" t="s">
        <v>639</v>
      </c>
      <c r="C187" s="143" t="s">
        <v>290</v>
      </c>
      <c r="D187" s="143">
        <v>38</v>
      </c>
      <c r="E187" s="144" t="s">
        <v>12</v>
      </c>
      <c r="F187" s="143">
        <v>65.3</v>
      </c>
      <c r="G187" s="143">
        <f t="shared" si="14"/>
        <v>2481.4</v>
      </c>
      <c r="H187" s="147"/>
    </row>
    <row r="188" spans="1:8" s="36" customFormat="1" x14ac:dyDescent="0.25">
      <c r="A188" s="139" t="s">
        <v>292</v>
      </c>
      <c r="B188" s="257"/>
      <c r="C188" s="138" t="s">
        <v>92</v>
      </c>
      <c r="D188" s="138"/>
      <c r="E188" s="137"/>
      <c r="F188" s="138"/>
      <c r="G188" s="143">
        <f t="shared" si="14"/>
        <v>0</v>
      </c>
      <c r="H188" s="149"/>
    </row>
    <row r="189" spans="1:8" s="36" customFormat="1" x14ac:dyDescent="0.25">
      <c r="A189" s="142" t="s">
        <v>293</v>
      </c>
      <c r="B189" s="255" t="s">
        <v>296</v>
      </c>
      <c r="C189" s="148" t="s">
        <v>95</v>
      </c>
      <c r="D189" s="143">
        <v>22.31</v>
      </c>
      <c r="E189" s="144" t="s">
        <v>12</v>
      </c>
      <c r="F189" s="143">
        <v>12.41</v>
      </c>
      <c r="G189" s="143">
        <f t="shared" si="14"/>
        <v>276.86709999999999</v>
      </c>
      <c r="H189" s="147"/>
    </row>
    <row r="190" spans="1:8" s="36" customFormat="1" x14ac:dyDescent="0.25">
      <c r="A190" s="142" t="s">
        <v>294</v>
      </c>
      <c r="B190" s="255" t="s">
        <v>297</v>
      </c>
      <c r="C190" s="143" t="s">
        <v>284</v>
      </c>
      <c r="D190" s="143">
        <v>22.31</v>
      </c>
      <c r="E190" s="144" t="s">
        <v>12</v>
      </c>
      <c r="F190" s="143">
        <v>26.46</v>
      </c>
      <c r="G190" s="143">
        <f t="shared" si="14"/>
        <v>590.32259999999997</v>
      </c>
      <c r="H190" s="147"/>
    </row>
    <row r="191" spans="1:8" s="36" customFormat="1" x14ac:dyDescent="0.25">
      <c r="A191" s="142"/>
      <c r="B191" s="255"/>
      <c r="C191" s="145" t="s">
        <v>306</v>
      </c>
      <c r="D191" s="143"/>
      <c r="E191" s="144"/>
      <c r="F191" s="143"/>
      <c r="G191" s="145">
        <f>SUM(G181:G190)</f>
        <v>9448.1703999999991</v>
      </c>
      <c r="H191" s="60">
        <f>G191/$G$223</f>
        <v>4.5901039779696569E-2</v>
      </c>
    </row>
    <row r="192" spans="1:8" s="36" customFormat="1" x14ac:dyDescent="0.25">
      <c r="A192" s="129"/>
      <c r="B192" s="255"/>
      <c r="C192" s="132"/>
      <c r="D192" s="130"/>
      <c r="E192" s="131"/>
      <c r="F192" s="130"/>
      <c r="G192" s="132"/>
      <c r="H192" s="60"/>
    </row>
    <row r="193" spans="1:8" s="36" customFormat="1" x14ac:dyDescent="0.25">
      <c r="A193" s="129" t="s">
        <v>100</v>
      </c>
      <c r="B193" s="255"/>
      <c r="C193" s="132" t="s">
        <v>298</v>
      </c>
      <c r="D193" s="130"/>
      <c r="E193" s="131"/>
      <c r="F193" s="130"/>
      <c r="G193" s="132"/>
      <c r="H193" s="60"/>
    </row>
    <row r="194" spans="1:8" s="36" customFormat="1" x14ac:dyDescent="0.25">
      <c r="A194" s="139" t="s">
        <v>102</v>
      </c>
      <c r="B194" s="257"/>
      <c r="C194" s="138" t="s">
        <v>572</v>
      </c>
      <c r="D194" s="138"/>
      <c r="E194" s="137"/>
      <c r="F194" s="138"/>
      <c r="G194" s="143"/>
      <c r="H194" s="150"/>
    </row>
    <row r="195" spans="1:8" s="36" customFormat="1" x14ac:dyDescent="0.25">
      <c r="A195" s="139" t="s">
        <v>573</v>
      </c>
      <c r="B195" s="257" t="s">
        <v>611</v>
      </c>
      <c r="C195" s="138" t="s">
        <v>299</v>
      </c>
      <c r="D195" s="138">
        <v>20</v>
      </c>
      <c r="E195" s="137" t="s">
        <v>36</v>
      </c>
      <c r="F195" s="138">
        <v>41.58</v>
      </c>
      <c r="G195" s="143">
        <f t="shared" ref="G195:G215" si="15">D195*F195</f>
        <v>831.59999999999991</v>
      </c>
      <c r="H195" s="150"/>
    </row>
    <row r="196" spans="1:8" s="36" customFormat="1" x14ac:dyDescent="0.25">
      <c r="A196" s="142" t="s">
        <v>574</v>
      </c>
      <c r="B196" s="255" t="s">
        <v>640</v>
      </c>
      <c r="C196" s="138" t="s">
        <v>612</v>
      </c>
      <c r="D196" s="143">
        <v>2</v>
      </c>
      <c r="E196" s="144" t="s">
        <v>36</v>
      </c>
      <c r="F196" s="143">
        <v>196.17</v>
      </c>
      <c r="G196" s="143">
        <f t="shared" si="15"/>
        <v>392.34</v>
      </c>
      <c r="H196" s="60"/>
    </row>
    <row r="197" spans="1:8" s="36" customFormat="1" x14ac:dyDescent="0.25">
      <c r="A197" s="142" t="s">
        <v>575</v>
      </c>
      <c r="B197" s="255" t="s">
        <v>641</v>
      </c>
      <c r="C197" s="138" t="s">
        <v>613</v>
      </c>
      <c r="D197" s="143">
        <v>4</v>
      </c>
      <c r="E197" s="144" t="s">
        <v>33</v>
      </c>
      <c r="F197" s="143">
        <v>104.62</v>
      </c>
      <c r="G197" s="143">
        <f t="shared" si="15"/>
        <v>418.48</v>
      </c>
      <c r="H197" s="60"/>
    </row>
    <row r="198" spans="1:8" s="36" customFormat="1" x14ac:dyDescent="0.25">
      <c r="A198" s="142" t="s">
        <v>576</v>
      </c>
      <c r="B198" s="255"/>
      <c r="C198" s="138" t="s">
        <v>577</v>
      </c>
      <c r="D198" s="143"/>
      <c r="E198" s="144"/>
      <c r="F198" s="143"/>
      <c r="G198" s="143"/>
      <c r="H198" s="60"/>
    </row>
    <row r="199" spans="1:8" s="36" customFormat="1" x14ac:dyDescent="0.25">
      <c r="A199" s="142" t="s">
        <v>578</v>
      </c>
      <c r="B199" s="255" t="s">
        <v>642</v>
      </c>
      <c r="C199" s="138" t="s">
        <v>579</v>
      </c>
      <c r="D199" s="143">
        <f>28-4</f>
        <v>24</v>
      </c>
      <c r="E199" s="144" t="s">
        <v>12</v>
      </c>
      <c r="F199" s="143">
        <v>65.900000000000006</v>
      </c>
      <c r="G199" s="143">
        <f t="shared" si="15"/>
        <v>1581.6000000000001</v>
      </c>
      <c r="H199" s="60"/>
    </row>
    <row r="200" spans="1:8" s="36" customFormat="1" x14ac:dyDescent="0.25">
      <c r="A200" s="142" t="s">
        <v>580</v>
      </c>
      <c r="B200" s="255" t="s">
        <v>643</v>
      </c>
      <c r="C200" s="138" t="s">
        <v>581</v>
      </c>
      <c r="D200" s="143">
        <v>12</v>
      </c>
      <c r="E200" s="144" t="s">
        <v>12</v>
      </c>
      <c r="F200" s="143">
        <v>76</v>
      </c>
      <c r="G200" s="143">
        <f t="shared" si="15"/>
        <v>912</v>
      </c>
      <c r="H200" s="60"/>
    </row>
    <row r="201" spans="1:8" s="36" customFormat="1" x14ac:dyDescent="0.25">
      <c r="A201" s="142" t="s">
        <v>650</v>
      </c>
      <c r="B201" s="255" t="s">
        <v>644</v>
      </c>
      <c r="C201" s="138" t="s">
        <v>651</v>
      </c>
      <c r="D201" s="143">
        <v>20</v>
      </c>
      <c r="E201" s="144" t="s">
        <v>36</v>
      </c>
      <c r="F201" s="143">
        <v>15</v>
      </c>
      <c r="G201" s="143">
        <f t="shared" si="15"/>
        <v>300</v>
      </c>
      <c r="H201" s="60"/>
    </row>
    <row r="202" spans="1:8" s="36" customFormat="1" x14ac:dyDescent="0.25">
      <c r="A202" s="142" t="s">
        <v>103</v>
      </c>
      <c r="B202" s="255" t="s">
        <v>645</v>
      </c>
      <c r="C202" s="138" t="s">
        <v>582</v>
      </c>
      <c r="D202" s="143">
        <v>78.8</v>
      </c>
      <c r="E202" s="144" t="s">
        <v>36</v>
      </c>
      <c r="F202" s="143">
        <v>22.8</v>
      </c>
      <c r="G202" s="143">
        <f t="shared" si="15"/>
        <v>1796.64</v>
      </c>
      <c r="H202" s="60"/>
    </row>
    <row r="203" spans="1:8" s="36" customFormat="1" x14ac:dyDescent="0.25">
      <c r="A203" s="142" t="s">
        <v>104</v>
      </c>
      <c r="B203" s="255"/>
      <c r="C203" s="138" t="s">
        <v>300</v>
      </c>
      <c r="D203" s="143"/>
      <c r="E203" s="144"/>
      <c r="F203" s="143"/>
      <c r="G203" s="143"/>
      <c r="H203" s="60"/>
    </row>
    <row r="204" spans="1:8" s="36" customFormat="1" x14ac:dyDescent="0.25">
      <c r="A204" s="142" t="s">
        <v>301</v>
      </c>
      <c r="B204" s="255" t="s">
        <v>646</v>
      </c>
      <c r="C204" s="138" t="s">
        <v>583</v>
      </c>
      <c r="D204" s="143">
        <f>D205*0.05</f>
        <v>16.272000000000002</v>
      </c>
      <c r="E204" s="144" t="s">
        <v>33</v>
      </c>
      <c r="F204" s="143">
        <v>75</v>
      </c>
      <c r="G204" s="143">
        <f t="shared" si="15"/>
        <v>1220.4000000000001</v>
      </c>
      <c r="H204" s="60"/>
    </row>
    <row r="205" spans="1:8" s="36" customFormat="1" x14ac:dyDescent="0.25">
      <c r="A205" s="142" t="s">
        <v>302</v>
      </c>
      <c r="B205" s="255" t="s">
        <v>110</v>
      </c>
      <c r="C205" s="138" t="s">
        <v>300</v>
      </c>
      <c r="D205" s="143">
        <v>325.44</v>
      </c>
      <c r="E205" s="144" t="s">
        <v>12</v>
      </c>
      <c r="F205" s="143">
        <v>19.52</v>
      </c>
      <c r="G205" s="143">
        <f t="shared" si="15"/>
        <v>6352.5887999999995</v>
      </c>
      <c r="H205" s="60"/>
    </row>
    <row r="206" spans="1:8" s="36" customFormat="1" x14ac:dyDescent="0.25">
      <c r="A206" s="142" t="s">
        <v>105</v>
      </c>
      <c r="B206" s="255"/>
      <c r="C206" s="138" t="s">
        <v>654</v>
      </c>
      <c r="D206" s="143"/>
      <c r="E206" s="144"/>
      <c r="F206" s="143"/>
      <c r="G206" s="138"/>
      <c r="H206" s="60"/>
    </row>
    <row r="207" spans="1:8" s="36" customFormat="1" x14ac:dyDescent="0.25">
      <c r="A207" s="142" t="s">
        <v>655</v>
      </c>
      <c r="B207" s="255" t="s">
        <v>641</v>
      </c>
      <c r="C207" s="138" t="s">
        <v>613</v>
      </c>
      <c r="D207" s="143">
        <v>41</v>
      </c>
      <c r="E207" s="144" t="s">
        <v>33</v>
      </c>
      <c r="F207" s="143">
        <v>104.62</v>
      </c>
      <c r="G207" s="138">
        <f t="shared" ref="G207:G208" si="16">D207*F207</f>
        <v>4289.42</v>
      </c>
      <c r="H207" s="60"/>
    </row>
    <row r="208" spans="1:8" s="36" customFormat="1" x14ac:dyDescent="0.25">
      <c r="A208" s="142" t="s">
        <v>656</v>
      </c>
      <c r="B208" s="255" t="s">
        <v>643</v>
      </c>
      <c r="C208" s="138" t="s">
        <v>657</v>
      </c>
      <c r="D208" s="143">
        <v>410</v>
      </c>
      <c r="E208" s="144" t="s">
        <v>12</v>
      </c>
      <c r="F208" s="143">
        <v>76</v>
      </c>
      <c r="G208" s="143">
        <f t="shared" si="16"/>
        <v>31160</v>
      </c>
      <c r="H208" s="60"/>
    </row>
    <row r="209" spans="1:8" s="36" customFormat="1" x14ac:dyDescent="0.25">
      <c r="A209" s="142" t="s">
        <v>111</v>
      </c>
      <c r="B209" s="255" t="s">
        <v>647</v>
      </c>
      <c r="C209" s="138" t="s">
        <v>584</v>
      </c>
      <c r="D209" s="143">
        <v>1</v>
      </c>
      <c r="E209" s="144" t="s">
        <v>16</v>
      </c>
      <c r="F209" s="143">
        <v>2030</v>
      </c>
      <c r="G209" s="138">
        <f t="shared" si="15"/>
        <v>2030</v>
      </c>
      <c r="H209" s="60"/>
    </row>
    <row r="210" spans="1:8" s="36" customFormat="1" x14ac:dyDescent="0.25">
      <c r="A210" s="142" t="s">
        <v>303</v>
      </c>
      <c r="B210" s="255" t="s">
        <v>648</v>
      </c>
      <c r="C210" s="138" t="s">
        <v>585</v>
      </c>
      <c r="D210" s="143">
        <v>1</v>
      </c>
      <c r="E210" s="144" t="s">
        <v>16</v>
      </c>
      <c r="F210" s="143">
        <v>250</v>
      </c>
      <c r="G210" s="138">
        <f t="shared" si="15"/>
        <v>250</v>
      </c>
      <c r="H210" s="60"/>
    </row>
    <row r="211" spans="1:8" s="36" customFormat="1" x14ac:dyDescent="0.25">
      <c r="A211" s="142" t="s">
        <v>304</v>
      </c>
      <c r="B211" s="255"/>
      <c r="C211" s="138" t="s">
        <v>586</v>
      </c>
      <c r="D211" s="143"/>
      <c r="E211" s="144"/>
      <c r="F211" s="143"/>
      <c r="G211" s="138">
        <f t="shared" si="15"/>
        <v>0</v>
      </c>
      <c r="H211" s="60"/>
    </row>
    <row r="212" spans="1:8" s="36" customFormat="1" x14ac:dyDescent="0.25">
      <c r="A212" s="127" t="s">
        <v>587</v>
      </c>
      <c r="B212" s="257" t="s">
        <v>653</v>
      </c>
      <c r="C212" s="138" t="s">
        <v>588</v>
      </c>
      <c r="D212" s="138">
        <f>7*0.6</f>
        <v>4.2</v>
      </c>
      <c r="E212" s="137" t="s">
        <v>12</v>
      </c>
      <c r="F212" s="138">
        <v>32.5</v>
      </c>
      <c r="G212" s="138">
        <f t="shared" si="15"/>
        <v>136.5</v>
      </c>
      <c r="H212" s="150"/>
    </row>
    <row r="213" spans="1:8" s="36" customFormat="1" x14ac:dyDescent="0.25">
      <c r="A213" s="127" t="s">
        <v>589</v>
      </c>
      <c r="B213" s="255" t="s">
        <v>215</v>
      </c>
      <c r="C213" s="143" t="s">
        <v>614</v>
      </c>
      <c r="D213" s="143">
        <v>0.14000000000000001</v>
      </c>
      <c r="E213" s="144" t="s">
        <v>33</v>
      </c>
      <c r="F213" s="143">
        <v>495.69</v>
      </c>
      <c r="G213" s="143">
        <f t="shared" si="15"/>
        <v>69.396600000000007</v>
      </c>
      <c r="H213" s="150"/>
    </row>
    <row r="214" spans="1:8" s="36" customFormat="1" x14ac:dyDescent="0.25">
      <c r="A214" s="129" t="s">
        <v>590</v>
      </c>
      <c r="B214" s="255" t="s">
        <v>79</v>
      </c>
      <c r="C214" s="143" t="s">
        <v>80</v>
      </c>
      <c r="D214" s="143">
        <f>D212*2</f>
        <v>8.4</v>
      </c>
      <c r="E214" s="144" t="s">
        <v>12</v>
      </c>
      <c r="F214" s="143">
        <v>20.39</v>
      </c>
      <c r="G214" s="143">
        <f t="shared" si="15"/>
        <v>171.27600000000001</v>
      </c>
      <c r="H214" s="60"/>
    </row>
    <row r="215" spans="1:8" s="36" customFormat="1" x14ac:dyDescent="0.25">
      <c r="A215" s="129" t="s">
        <v>591</v>
      </c>
      <c r="B215" s="257" t="s">
        <v>88</v>
      </c>
      <c r="C215" s="138" t="s">
        <v>87</v>
      </c>
      <c r="D215" s="138">
        <f>D212</f>
        <v>4.2</v>
      </c>
      <c r="E215" s="137" t="s">
        <v>12</v>
      </c>
      <c r="F215" s="138">
        <v>27.66</v>
      </c>
      <c r="G215" s="143">
        <f t="shared" si="15"/>
        <v>116.17200000000001</v>
      </c>
      <c r="H215" s="60"/>
    </row>
    <row r="216" spans="1:8" s="36" customFormat="1" x14ac:dyDescent="0.25">
      <c r="A216" s="129" t="s">
        <v>592</v>
      </c>
      <c r="B216" s="255"/>
      <c r="C216" s="138" t="s">
        <v>92</v>
      </c>
      <c r="D216" s="143"/>
      <c r="E216" s="144" t="s">
        <v>12</v>
      </c>
      <c r="F216" s="143"/>
      <c r="G216" s="138"/>
      <c r="H216" s="60"/>
    </row>
    <row r="217" spans="1:8" s="36" customFormat="1" x14ac:dyDescent="0.25">
      <c r="A217" s="129" t="s">
        <v>593</v>
      </c>
      <c r="B217" s="255" t="s">
        <v>98</v>
      </c>
      <c r="C217" s="143" t="s">
        <v>95</v>
      </c>
      <c r="D217" s="143">
        <f>D215</f>
        <v>4.2</v>
      </c>
      <c r="E217" s="144" t="s">
        <v>12</v>
      </c>
      <c r="F217" s="143">
        <v>2.21</v>
      </c>
      <c r="G217" s="143">
        <f t="shared" ref="G217:G220" si="17">D217*F217</f>
        <v>9.282</v>
      </c>
      <c r="H217" s="60"/>
    </row>
    <row r="218" spans="1:8" s="36" customFormat="1" x14ac:dyDescent="0.25">
      <c r="A218" s="129" t="s">
        <v>594</v>
      </c>
      <c r="B218" s="255" t="s">
        <v>99</v>
      </c>
      <c r="C218" s="143" t="s">
        <v>97</v>
      </c>
      <c r="D218" s="143">
        <f>D217</f>
        <v>4.2</v>
      </c>
      <c r="E218" s="144" t="s">
        <v>12</v>
      </c>
      <c r="F218" s="143">
        <v>12.5</v>
      </c>
      <c r="G218" s="143">
        <f t="shared" si="17"/>
        <v>52.5</v>
      </c>
      <c r="H218" s="60"/>
    </row>
    <row r="219" spans="1:8" s="36" customFormat="1" x14ac:dyDescent="0.25">
      <c r="A219" s="142" t="s">
        <v>595</v>
      </c>
      <c r="B219" s="255" t="s">
        <v>658</v>
      </c>
      <c r="C219" s="143" t="s">
        <v>659</v>
      </c>
      <c r="D219" s="143">
        <v>3</v>
      </c>
      <c r="E219" s="144" t="s">
        <v>660</v>
      </c>
      <c r="F219" s="143">
        <v>1820</v>
      </c>
      <c r="G219" s="143">
        <f t="shared" si="17"/>
        <v>5460</v>
      </c>
      <c r="H219" s="60"/>
    </row>
    <row r="220" spans="1:8" s="36" customFormat="1" x14ac:dyDescent="0.25">
      <c r="A220" s="129" t="s">
        <v>661</v>
      </c>
      <c r="B220" s="255" t="s">
        <v>108</v>
      </c>
      <c r="C220" s="251" t="s">
        <v>109</v>
      </c>
      <c r="D220" s="143">
        <v>72.540000000000006</v>
      </c>
      <c r="E220" s="144" t="s">
        <v>12</v>
      </c>
      <c r="F220" s="130">
        <v>7.88</v>
      </c>
      <c r="G220" s="143">
        <f t="shared" si="17"/>
        <v>571.61520000000007</v>
      </c>
      <c r="H220" s="60"/>
    </row>
    <row r="221" spans="1:8" s="36" customFormat="1" x14ac:dyDescent="0.25">
      <c r="A221" s="129"/>
      <c r="B221" s="255"/>
      <c r="C221" s="132" t="s">
        <v>305</v>
      </c>
      <c r="D221" s="130"/>
      <c r="E221" s="131"/>
      <c r="F221" s="130"/>
      <c r="G221" s="132">
        <f>SUM(G194:G220)</f>
        <v>58121.810599999997</v>
      </c>
      <c r="H221" s="60">
        <f>G221/$G$223</f>
        <v>0.28236700096122203</v>
      </c>
    </row>
    <row r="222" spans="1:8" s="36" customFormat="1" ht="15.75" thickBot="1" x14ac:dyDescent="0.3">
      <c r="A222" s="129"/>
      <c r="B222" s="255"/>
      <c r="C222" s="132"/>
      <c r="D222" s="130"/>
      <c r="E222" s="131"/>
      <c r="F222" s="130"/>
      <c r="G222" s="132"/>
      <c r="H222" s="60"/>
    </row>
    <row r="223" spans="1:8" s="25" customFormat="1" ht="15.75" thickBot="1" x14ac:dyDescent="0.3">
      <c r="A223" s="40"/>
      <c r="B223" s="259"/>
      <c r="C223" s="42" t="s">
        <v>138</v>
      </c>
      <c r="D223" s="41"/>
      <c r="E223" s="43"/>
      <c r="F223" s="41"/>
      <c r="G223" s="42">
        <f>G12+G28+G93+G103+G113+G178+G191+G221</f>
        <v>205837.82949900001</v>
      </c>
      <c r="H223" s="154">
        <f>SUM(H8:H221)</f>
        <v>1</v>
      </c>
    </row>
    <row r="224" spans="1:8" ht="15.75" thickBot="1" x14ac:dyDescent="0.3">
      <c r="A224" s="37"/>
      <c r="B224" s="260"/>
      <c r="C224" s="38"/>
      <c r="D224" s="38"/>
      <c r="E224" s="39"/>
      <c r="F224" s="38"/>
      <c r="G224" s="38"/>
      <c r="H224" s="63"/>
    </row>
    <row r="225" spans="1:8" x14ac:dyDescent="0.25">
      <c r="A225" s="2" t="s">
        <v>421</v>
      </c>
      <c r="B225" s="23"/>
      <c r="C225" s="2"/>
      <c r="D225" s="2"/>
      <c r="E225" s="23"/>
      <c r="F225" s="2"/>
      <c r="G225" s="2"/>
      <c r="H225" s="23"/>
    </row>
    <row r="226" spans="1:8" s="140" customFormat="1" x14ac:dyDescent="0.25">
      <c r="A226" s="2"/>
      <c r="B226" s="23"/>
      <c r="C226" s="2"/>
      <c r="D226" s="2"/>
      <c r="E226" s="23"/>
      <c r="F226" s="2"/>
      <c r="G226" s="2"/>
      <c r="H226" s="23"/>
    </row>
    <row r="227" spans="1:8" x14ac:dyDescent="0.25">
      <c r="A227" s="2"/>
      <c r="B227" s="23"/>
      <c r="C227" s="2"/>
      <c r="D227" s="2"/>
      <c r="E227" s="23"/>
      <c r="F227" s="2"/>
      <c r="G227" s="2"/>
      <c r="H227" s="23"/>
    </row>
    <row r="228" spans="1:8" x14ac:dyDescent="0.25">
      <c r="A228" s="2"/>
      <c r="B228" s="66" t="s">
        <v>41</v>
      </c>
      <c r="C228" s="25"/>
      <c r="D228" s="25"/>
      <c r="E228" s="66"/>
      <c r="F228" s="2"/>
      <c r="G228" s="2"/>
      <c r="H228" s="23"/>
    </row>
    <row r="229" spans="1:8" x14ac:dyDescent="0.25">
      <c r="A229" s="2"/>
      <c r="B229" s="66" t="s">
        <v>42</v>
      </c>
      <c r="C229" s="25"/>
      <c r="D229" s="25"/>
      <c r="E229" s="66"/>
      <c r="F229" s="2"/>
      <c r="G229" s="2"/>
      <c r="H229" s="23"/>
    </row>
    <row r="230" spans="1:8" x14ac:dyDescent="0.25">
      <c r="A230" s="2"/>
      <c r="B230" s="66" t="s">
        <v>137</v>
      </c>
      <c r="C230" s="25"/>
      <c r="D230" s="25"/>
      <c r="E230" s="66"/>
      <c r="F230" s="2"/>
      <c r="G230" s="2"/>
      <c r="H230" s="23"/>
    </row>
    <row r="231" spans="1:8" x14ac:dyDescent="0.25">
      <c r="A231" s="2" t="s">
        <v>150</v>
      </c>
      <c r="B231" s="67"/>
      <c r="C231" s="25"/>
      <c r="D231" s="25"/>
      <c r="E231" s="66"/>
      <c r="F231" s="2"/>
      <c r="G231" s="2"/>
      <c r="H231" s="23"/>
    </row>
    <row r="232" spans="1:8" x14ac:dyDescent="0.25">
      <c r="A232" s="2" t="s">
        <v>151</v>
      </c>
      <c r="B232" s="23"/>
      <c r="C232" s="2"/>
      <c r="D232" s="2"/>
      <c r="E232" s="23"/>
      <c r="F232" s="2"/>
      <c r="G232" s="2"/>
      <c r="H232" s="23"/>
    </row>
    <row r="233" spans="1:8" x14ac:dyDescent="0.25">
      <c r="A233" s="2"/>
      <c r="B233" s="23"/>
      <c r="C233" s="2"/>
      <c r="D233" s="2"/>
      <c r="E233" s="23"/>
      <c r="F233" s="2"/>
      <c r="G233" s="2"/>
      <c r="H233" s="23"/>
    </row>
    <row r="234" spans="1:8" s="140" customFormat="1" x14ac:dyDescent="0.25">
      <c r="A234" s="2"/>
      <c r="B234" s="23"/>
      <c r="C234" s="2"/>
      <c r="D234" s="2"/>
      <c r="E234" s="23"/>
      <c r="F234" s="2"/>
      <c r="G234" s="2"/>
      <c r="H234" s="23"/>
    </row>
    <row r="235" spans="1:8" s="140" customFormat="1" x14ac:dyDescent="0.25">
      <c r="A235" s="2"/>
      <c r="B235" s="23"/>
      <c r="C235" s="2"/>
      <c r="D235" s="2"/>
      <c r="E235" s="23"/>
      <c r="F235" s="2"/>
      <c r="G235" s="2"/>
      <c r="H235" s="23"/>
    </row>
    <row r="236" spans="1:8" s="140" customFormat="1" x14ac:dyDescent="0.25">
      <c r="A236" s="2"/>
      <c r="B236" s="23"/>
      <c r="C236" s="2"/>
      <c r="D236" s="2"/>
      <c r="E236" s="23"/>
      <c r="F236" s="2"/>
      <c r="G236" s="2"/>
      <c r="H236" s="23"/>
    </row>
    <row r="237" spans="1:8" s="140" customFormat="1" x14ac:dyDescent="0.25">
      <c r="A237" s="2"/>
      <c r="B237" s="23"/>
      <c r="C237" s="2"/>
      <c r="D237" s="2"/>
      <c r="E237" s="23"/>
      <c r="F237" s="2"/>
      <c r="G237" s="2"/>
      <c r="H237" s="23"/>
    </row>
    <row r="238" spans="1:8" x14ac:dyDescent="0.25">
      <c r="A238" s="2"/>
      <c r="B238" s="23"/>
      <c r="C238" s="2"/>
      <c r="D238" s="2"/>
      <c r="E238" s="23"/>
      <c r="F238" s="2"/>
      <c r="G238" s="2"/>
      <c r="H238" s="23"/>
    </row>
    <row r="239" spans="1:8" x14ac:dyDescent="0.25">
      <c r="A239" s="2"/>
      <c r="B239" s="23"/>
      <c r="C239" s="2"/>
      <c r="D239" s="2"/>
      <c r="E239" s="23"/>
      <c r="F239" s="2"/>
      <c r="G239" s="2"/>
      <c r="H239" s="23"/>
    </row>
    <row r="240" spans="1:8" x14ac:dyDescent="0.25">
      <c r="A240" s="2"/>
      <c r="B240" s="23"/>
      <c r="C240" s="2"/>
      <c r="D240" s="2"/>
      <c r="E240" s="23"/>
      <c r="F240" s="2"/>
      <c r="G240" s="2"/>
      <c r="H240" s="23"/>
    </row>
    <row r="241" spans="1:8" x14ac:dyDescent="0.25">
      <c r="A241" s="2"/>
      <c r="B241" s="23"/>
      <c r="C241" s="2"/>
      <c r="D241" s="2"/>
      <c r="E241" s="23"/>
      <c r="F241" s="2"/>
      <c r="G241" s="2"/>
      <c r="H241" s="23"/>
    </row>
    <row r="242" spans="1:8" x14ac:dyDescent="0.25">
      <c r="A242" s="2"/>
      <c r="B242" s="23"/>
      <c r="C242" s="2"/>
      <c r="D242" s="2"/>
      <c r="E242" s="23"/>
      <c r="F242" s="2"/>
      <c r="G242" s="2"/>
      <c r="H242" s="23"/>
    </row>
    <row r="243" spans="1:8" x14ac:dyDescent="0.25">
      <c r="A243" s="2"/>
      <c r="B243" s="23"/>
      <c r="C243" s="2"/>
      <c r="D243" s="2"/>
      <c r="E243" s="23"/>
      <c r="F243" s="2"/>
      <c r="G243" s="2"/>
      <c r="H243" s="23"/>
    </row>
    <row r="244" spans="1:8" x14ac:dyDescent="0.25">
      <c r="A244" s="2"/>
      <c r="B244" s="23"/>
      <c r="C244" s="2"/>
      <c r="D244" s="2"/>
      <c r="E244" s="23"/>
      <c r="F244" s="2"/>
      <c r="G244" s="2"/>
      <c r="H244" s="23"/>
    </row>
    <row r="245" spans="1:8" x14ac:dyDescent="0.25">
      <c r="A245" s="2"/>
      <c r="B245" s="23"/>
      <c r="C245" s="2"/>
      <c r="D245" s="2"/>
      <c r="E245" s="23"/>
      <c r="F245" s="2"/>
      <c r="G245" s="2"/>
      <c r="H245" s="23"/>
    </row>
    <row r="246" spans="1:8" x14ac:dyDescent="0.25">
      <c r="A246" s="2"/>
      <c r="B246" s="23"/>
      <c r="C246" s="2"/>
      <c r="D246" s="2"/>
      <c r="E246" s="23"/>
      <c r="F246" s="2"/>
      <c r="G246" s="2"/>
      <c r="H246" s="23"/>
    </row>
    <row r="247" spans="1:8" x14ac:dyDescent="0.25">
      <c r="A247" s="2"/>
      <c r="B247" s="23"/>
      <c r="C247" s="2"/>
      <c r="D247" s="2"/>
      <c r="E247" s="23"/>
      <c r="F247" s="2"/>
      <c r="G247" s="2"/>
      <c r="H247" s="23"/>
    </row>
    <row r="248" spans="1:8" x14ac:dyDescent="0.25">
      <c r="A248" s="2"/>
      <c r="B248" s="23"/>
      <c r="C248" s="2"/>
      <c r="D248" s="2"/>
      <c r="E248" s="23"/>
      <c r="F248" s="2"/>
      <c r="G248" s="2"/>
      <c r="H248" s="23"/>
    </row>
    <row r="249" spans="1:8" x14ac:dyDescent="0.25">
      <c r="A249" s="2"/>
      <c r="B249" s="23"/>
      <c r="C249" s="2"/>
      <c r="D249" s="2"/>
      <c r="E249" s="23"/>
      <c r="F249" s="2"/>
      <c r="G249" s="2"/>
      <c r="H249" s="23"/>
    </row>
    <row r="250" spans="1:8" x14ac:dyDescent="0.25">
      <c r="A250" s="2"/>
      <c r="B250" s="23"/>
      <c r="C250" s="2"/>
      <c r="D250" s="2"/>
      <c r="E250" s="23"/>
      <c r="F250" s="2"/>
      <c r="G250" s="2"/>
      <c r="H250" s="23"/>
    </row>
    <row r="251" spans="1:8" x14ac:dyDescent="0.25">
      <c r="A251" s="2"/>
      <c r="B251" s="23"/>
      <c r="C251" s="2"/>
      <c r="D251" s="2"/>
      <c r="E251" s="23"/>
      <c r="F251" s="2"/>
      <c r="G251" s="2"/>
      <c r="H251" s="23"/>
    </row>
    <row r="252" spans="1:8" x14ac:dyDescent="0.25">
      <c r="A252" s="2"/>
      <c r="B252" s="23"/>
      <c r="C252" s="2"/>
      <c r="D252" s="2"/>
      <c r="E252" s="23"/>
      <c r="F252" s="2"/>
      <c r="G252" s="2"/>
      <c r="H252" s="23"/>
    </row>
    <row r="253" spans="1:8" x14ac:dyDescent="0.25">
      <c r="A253" s="2"/>
      <c r="B253" s="23"/>
      <c r="C253" s="2"/>
      <c r="D253" s="2"/>
      <c r="E253" s="23"/>
      <c r="F253" s="2"/>
      <c r="G253" s="2"/>
      <c r="H253" s="23"/>
    </row>
    <row r="254" spans="1:8" x14ac:dyDescent="0.25">
      <c r="A254" s="2"/>
      <c r="B254" s="23"/>
      <c r="C254" s="2"/>
      <c r="D254" s="2"/>
      <c r="E254" s="23"/>
      <c r="F254" s="2"/>
      <c r="G254" s="2"/>
      <c r="H254" s="23"/>
    </row>
    <row r="255" spans="1:8" x14ac:dyDescent="0.25">
      <c r="A255" s="2"/>
      <c r="B255" s="23"/>
      <c r="C255" s="2"/>
      <c r="D255" s="2"/>
      <c r="E255" s="23"/>
      <c r="F255" s="2"/>
      <c r="G255" s="2"/>
      <c r="H255" s="23"/>
    </row>
    <row r="256" spans="1:8" x14ac:dyDescent="0.25">
      <c r="A256" s="2"/>
      <c r="B256" s="23"/>
      <c r="C256" s="2"/>
      <c r="D256" s="2"/>
      <c r="E256" s="23"/>
      <c r="F256" s="2"/>
      <c r="G256" s="2"/>
      <c r="H256" s="23"/>
    </row>
    <row r="257" spans="1:8" x14ac:dyDescent="0.25">
      <c r="A257" s="2"/>
      <c r="B257" s="23"/>
      <c r="C257" s="2"/>
      <c r="D257" s="2"/>
      <c r="E257" s="23"/>
      <c r="F257" s="2"/>
      <c r="G257" s="2"/>
      <c r="H257" s="23"/>
    </row>
    <row r="258" spans="1:8" x14ac:dyDescent="0.25">
      <c r="A258" s="2"/>
      <c r="B258" s="23"/>
      <c r="C258" s="2"/>
      <c r="D258" s="2"/>
      <c r="E258" s="23"/>
      <c r="F258" s="2"/>
      <c r="G258" s="2"/>
      <c r="H258" s="23"/>
    </row>
    <row r="259" spans="1:8" x14ac:dyDescent="0.25">
      <c r="A259" s="2"/>
      <c r="B259" s="23"/>
      <c r="C259" s="2"/>
      <c r="D259" s="2"/>
      <c r="E259" s="23"/>
      <c r="F259" s="2"/>
      <c r="G259" s="2"/>
      <c r="H259" s="23"/>
    </row>
    <row r="260" spans="1:8" x14ac:dyDescent="0.25">
      <c r="A260" s="2"/>
      <c r="B260" s="23"/>
      <c r="C260" s="2"/>
      <c r="D260" s="2"/>
      <c r="E260" s="23"/>
      <c r="F260" s="2"/>
      <c r="G260" s="2"/>
      <c r="H260" s="23"/>
    </row>
    <row r="261" spans="1:8" x14ac:dyDescent="0.25">
      <c r="A261" s="2"/>
      <c r="B261" s="23"/>
      <c r="C261" s="2"/>
      <c r="D261" s="2"/>
      <c r="E261" s="23"/>
      <c r="F261" s="2"/>
      <c r="G261" s="2"/>
      <c r="H261" s="23"/>
    </row>
    <row r="262" spans="1:8" x14ac:dyDescent="0.25">
      <c r="A262" s="2"/>
      <c r="B262" s="23"/>
      <c r="C262" s="2"/>
      <c r="D262" s="2"/>
      <c r="E262" s="23"/>
      <c r="F262" s="2"/>
      <c r="G262" s="2"/>
      <c r="H262" s="23"/>
    </row>
    <row r="263" spans="1:8" x14ac:dyDescent="0.25">
      <c r="A263" s="2"/>
      <c r="B263" s="23"/>
      <c r="C263" s="2"/>
      <c r="D263" s="2"/>
      <c r="E263" s="23"/>
      <c r="F263" s="2"/>
      <c r="G263" s="2"/>
      <c r="H263" s="23"/>
    </row>
    <row r="264" spans="1:8" x14ac:dyDescent="0.25">
      <c r="A264" s="2"/>
      <c r="B264" s="23"/>
      <c r="C264" s="2"/>
      <c r="D264" s="2"/>
      <c r="E264" s="23"/>
      <c r="F264" s="2"/>
      <c r="G264" s="2"/>
      <c r="H264" s="23"/>
    </row>
    <row r="265" spans="1:8" x14ac:dyDescent="0.25">
      <c r="A265" s="2"/>
      <c r="B265" s="23"/>
      <c r="C265" s="2"/>
      <c r="D265" s="2"/>
      <c r="E265" s="23"/>
      <c r="F265" s="2"/>
      <c r="G265" s="2"/>
      <c r="H265" s="23"/>
    </row>
    <row r="266" spans="1:8" x14ac:dyDescent="0.25">
      <c r="A266" s="2"/>
      <c r="B266" s="23"/>
      <c r="C266" s="2"/>
      <c r="D266" s="2"/>
      <c r="E266" s="23"/>
      <c r="F266" s="2"/>
      <c r="G266" s="2"/>
      <c r="H266" s="23"/>
    </row>
    <row r="267" spans="1:8" x14ac:dyDescent="0.25">
      <c r="A267" s="2"/>
      <c r="B267" s="23"/>
      <c r="C267" s="2"/>
      <c r="D267" s="2"/>
      <c r="E267" s="23"/>
      <c r="F267" s="2"/>
      <c r="G267" s="2"/>
      <c r="H267" s="23"/>
    </row>
    <row r="268" spans="1:8" x14ac:dyDescent="0.25">
      <c r="A268" s="2"/>
      <c r="B268" s="23"/>
      <c r="C268" s="2"/>
      <c r="D268" s="2"/>
      <c r="E268" s="23"/>
      <c r="F268" s="2"/>
      <c r="G268" s="2"/>
      <c r="H268" s="23"/>
    </row>
    <row r="269" spans="1:8" x14ac:dyDescent="0.25">
      <c r="A269" s="2"/>
      <c r="B269" s="23"/>
      <c r="C269" s="2"/>
      <c r="D269" s="2"/>
      <c r="E269" s="23"/>
      <c r="F269" s="2"/>
      <c r="G269" s="2"/>
      <c r="H269" s="23"/>
    </row>
    <row r="270" spans="1:8" x14ac:dyDescent="0.25">
      <c r="A270" s="2"/>
      <c r="B270" s="23"/>
      <c r="C270" s="2"/>
      <c r="D270" s="2"/>
      <c r="E270" s="23"/>
      <c r="F270" s="2"/>
      <c r="G270" s="2"/>
      <c r="H270" s="23"/>
    </row>
    <row r="271" spans="1:8" x14ac:dyDescent="0.25">
      <c r="A271" s="2"/>
      <c r="B271" s="23"/>
      <c r="C271" s="2"/>
      <c r="D271" s="2"/>
      <c r="E271" s="23"/>
      <c r="F271" s="2"/>
      <c r="G271" s="2"/>
      <c r="H271" s="23"/>
    </row>
    <row r="272" spans="1:8" x14ac:dyDescent="0.25">
      <c r="A272" s="2"/>
      <c r="B272" s="23"/>
      <c r="C272" s="2"/>
      <c r="D272" s="2"/>
      <c r="E272" s="23"/>
      <c r="F272" s="2"/>
      <c r="G272" s="2"/>
      <c r="H272" s="23"/>
    </row>
    <row r="273" spans="1:8" x14ac:dyDescent="0.25">
      <c r="A273" s="2"/>
      <c r="B273" s="23"/>
      <c r="C273" s="2"/>
      <c r="D273" s="2"/>
      <c r="E273" s="23"/>
      <c r="F273" s="2"/>
      <c r="G273" s="2"/>
      <c r="H273" s="23"/>
    </row>
    <row r="274" spans="1:8" x14ac:dyDescent="0.25">
      <c r="A274" s="2"/>
      <c r="B274" s="23"/>
      <c r="C274" s="2"/>
      <c r="D274" s="2"/>
      <c r="E274" s="23"/>
      <c r="F274" s="2"/>
      <c r="G274" s="2"/>
      <c r="H274" s="23"/>
    </row>
    <row r="275" spans="1:8" x14ac:dyDescent="0.25">
      <c r="A275" s="2"/>
      <c r="B275" s="23"/>
      <c r="C275" s="2"/>
      <c r="D275" s="2"/>
      <c r="E275" s="23"/>
      <c r="F275" s="2"/>
      <c r="G275" s="2"/>
      <c r="H275" s="23"/>
    </row>
    <row r="276" spans="1:8" x14ac:dyDescent="0.25">
      <c r="A276" s="2"/>
      <c r="B276" s="23"/>
      <c r="C276" s="2"/>
      <c r="D276" s="2"/>
      <c r="E276" s="23"/>
      <c r="F276" s="2"/>
      <c r="G276" s="2"/>
      <c r="H276" s="23"/>
    </row>
    <row r="277" spans="1:8" x14ac:dyDescent="0.25">
      <c r="A277" s="2"/>
      <c r="B277" s="23"/>
      <c r="C277" s="2"/>
      <c r="D277" s="2"/>
      <c r="E277" s="23"/>
      <c r="F277" s="2"/>
      <c r="G277" s="2"/>
      <c r="H277" s="23"/>
    </row>
    <row r="278" spans="1:8" x14ac:dyDescent="0.25">
      <c r="A278" s="2"/>
      <c r="B278" s="23"/>
      <c r="C278" s="2"/>
      <c r="D278" s="2"/>
      <c r="E278" s="23"/>
      <c r="F278" s="2"/>
      <c r="G278" s="2"/>
      <c r="H278" s="23"/>
    </row>
    <row r="279" spans="1:8" x14ac:dyDescent="0.25">
      <c r="A279" s="2"/>
      <c r="B279" s="23"/>
      <c r="C279" s="2"/>
      <c r="D279" s="2"/>
      <c r="E279" s="23"/>
      <c r="F279" s="2"/>
      <c r="G279" s="2"/>
      <c r="H279" s="23"/>
    </row>
    <row r="280" spans="1:8" x14ac:dyDescent="0.25">
      <c r="A280" s="2"/>
      <c r="B280" s="23"/>
      <c r="C280" s="2"/>
      <c r="D280" s="2"/>
      <c r="E280" s="23"/>
      <c r="F280" s="2"/>
      <c r="G280" s="2"/>
      <c r="H280" s="23"/>
    </row>
    <row r="281" spans="1:8" x14ac:dyDescent="0.25">
      <c r="A281" s="2"/>
      <c r="B281" s="23"/>
      <c r="C281" s="2"/>
      <c r="D281" s="2"/>
      <c r="E281" s="23"/>
      <c r="F281" s="2"/>
      <c r="G281" s="2"/>
      <c r="H281" s="23"/>
    </row>
    <row r="282" spans="1:8" x14ac:dyDescent="0.25">
      <c r="A282" s="2"/>
      <c r="B282" s="23"/>
      <c r="C282" s="2"/>
      <c r="D282" s="2"/>
      <c r="E282" s="23"/>
      <c r="F282" s="2"/>
      <c r="G282" s="2"/>
      <c r="H282" s="23"/>
    </row>
    <row r="283" spans="1:8" x14ac:dyDescent="0.25">
      <c r="A283" s="2"/>
      <c r="B283" s="23"/>
      <c r="C283" s="2"/>
      <c r="D283" s="2"/>
      <c r="E283" s="23"/>
      <c r="F283" s="2"/>
      <c r="G283" s="2"/>
      <c r="H283" s="23"/>
    </row>
    <row r="284" spans="1:8" x14ac:dyDescent="0.25">
      <c r="A284" s="2"/>
      <c r="B284" s="23"/>
      <c r="C284" s="2"/>
      <c r="D284" s="2"/>
      <c r="E284" s="23"/>
      <c r="F284" s="2"/>
      <c r="G284" s="2"/>
      <c r="H284" s="23"/>
    </row>
    <row r="285" spans="1:8" x14ac:dyDescent="0.25">
      <c r="A285" s="2"/>
      <c r="B285" s="23"/>
      <c r="C285" s="2"/>
      <c r="D285" s="2"/>
      <c r="E285" s="23"/>
      <c r="F285" s="2"/>
      <c r="G285" s="2"/>
      <c r="H285" s="23"/>
    </row>
    <row r="286" spans="1:8" x14ac:dyDescent="0.25">
      <c r="A286" s="2"/>
      <c r="B286" s="23"/>
      <c r="C286" s="2"/>
      <c r="D286" s="2"/>
      <c r="E286" s="23"/>
      <c r="F286" s="2"/>
      <c r="G286" s="2"/>
      <c r="H286" s="23"/>
    </row>
    <row r="287" spans="1:8" x14ac:dyDescent="0.25">
      <c r="A287" s="2"/>
      <c r="B287" s="23"/>
      <c r="C287" s="2"/>
      <c r="D287" s="2"/>
      <c r="E287" s="23"/>
      <c r="F287" s="2"/>
      <c r="G287" s="2"/>
      <c r="H287" s="23"/>
    </row>
    <row r="288" spans="1:8" x14ac:dyDescent="0.25">
      <c r="A288" s="2"/>
      <c r="B288" s="23"/>
      <c r="C288" s="2"/>
      <c r="D288" s="2"/>
      <c r="E288" s="23"/>
      <c r="F288" s="2"/>
      <c r="G288" s="2"/>
      <c r="H288" s="23"/>
    </row>
    <row r="289" spans="1:8" x14ac:dyDescent="0.25">
      <c r="A289" s="2"/>
      <c r="B289" s="23"/>
      <c r="C289" s="2"/>
      <c r="D289" s="2"/>
      <c r="E289" s="23"/>
      <c r="F289" s="2"/>
      <c r="G289" s="2"/>
      <c r="H289" s="23"/>
    </row>
    <row r="290" spans="1:8" x14ac:dyDescent="0.25">
      <c r="A290" s="2"/>
      <c r="B290" s="23"/>
      <c r="C290" s="2"/>
      <c r="D290" s="2"/>
      <c r="E290" s="23"/>
      <c r="F290" s="2"/>
      <c r="G290" s="2"/>
      <c r="H290" s="23"/>
    </row>
    <row r="291" spans="1:8" x14ac:dyDescent="0.25">
      <c r="A291" s="2"/>
      <c r="B291" s="23"/>
      <c r="C291" s="2"/>
      <c r="D291" s="2"/>
      <c r="E291" s="23"/>
      <c r="F291" s="2"/>
      <c r="G291" s="2"/>
      <c r="H291" s="23"/>
    </row>
    <row r="292" spans="1:8" x14ac:dyDescent="0.25">
      <c r="A292" s="2"/>
      <c r="B292" s="23"/>
      <c r="C292" s="2"/>
      <c r="D292" s="2"/>
      <c r="E292" s="23"/>
      <c r="F292" s="2"/>
      <c r="G292" s="2"/>
      <c r="H292" s="23"/>
    </row>
    <row r="293" spans="1:8" x14ac:dyDescent="0.25">
      <c r="A293" s="2"/>
      <c r="B293" s="23"/>
      <c r="C293" s="2"/>
      <c r="D293" s="2"/>
      <c r="E293" s="23"/>
      <c r="F293" s="2"/>
      <c r="G293" s="2"/>
      <c r="H293" s="23"/>
    </row>
    <row r="294" spans="1:8" x14ac:dyDescent="0.25">
      <c r="A294" s="2"/>
      <c r="B294" s="23"/>
      <c r="C294" s="2"/>
      <c r="D294" s="2"/>
      <c r="E294" s="23"/>
      <c r="F294" s="2"/>
      <c r="G294" s="2"/>
      <c r="H294" s="23"/>
    </row>
    <row r="295" spans="1:8" x14ac:dyDescent="0.25">
      <c r="A295" s="2"/>
      <c r="B295" s="23"/>
      <c r="C295" s="2"/>
      <c r="D295" s="2"/>
      <c r="E295" s="23"/>
      <c r="F295" s="2"/>
      <c r="G295" s="2"/>
      <c r="H295" s="23"/>
    </row>
    <row r="296" spans="1:8" x14ac:dyDescent="0.25">
      <c r="A296" s="2"/>
      <c r="B296" s="23"/>
      <c r="C296" s="2"/>
      <c r="D296" s="2"/>
      <c r="E296" s="23"/>
      <c r="F296" s="2"/>
      <c r="G296" s="2"/>
      <c r="H296" s="23"/>
    </row>
    <row r="297" spans="1:8" x14ac:dyDescent="0.25">
      <c r="A297" s="2"/>
      <c r="B297" s="23"/>
      <c r="C297" s="2"/>
      <c r="D297" s="2"/>
      <c r="E297" s="23"/>
      <c r="F297" s="2"/>
      <c r="G297" s="2"/>
      <c r="H297" s="23"/>
    </row>
    <row r="298" spans="1:8" x14ac:dyDescent="0.25">
      <c r="A298" s="2"/>
      <c r="B298" s="23"/>
      <c r="C298" s="2"/>
      <c r="D298" s="2"/>
      <c r="E298" s="23"/>
      <c r="F298" s="2"/>
      <c r="G298" s="2"/>
      <c r="H298" s="23"/>
    </row>
    <row r="299" spans="1:8" x14ac:dyDescent="0.25">
      <c r="A299" s="2"/>
      <c r="B299" s="23"/>
      <c r="C299" s="2"/>
      <c r="D299" s="2"/>
      <c r="E299" s="23"/>
      <c r="F299" s="2"/>
      <c r="G299" s="2"/>
      <c r="H299" s="23"/>
    </row>
    <row r="300" spans="1:8" x14ac:dyDescent="0.25">
      <c r="A300" s="2"/>
      <c r="B300" s="23"/>
      <c r="C300" s="2"/>
      <c r="D300" s="2"/>
      <c r="E300" s="23"/>
      <c r="F300" s="2"/>
      <c r="G300" s="2"/>
      <c r="H300" s="23"/>
    </row>
    <row r="301" spans="1:8" x14ac:dyDescent="0.25">
      <c r="A301" s="2"/>
      <c r="B301" s="23"/>
      <c r="C301" s="2"/>
      <c r="D301" s="2"/>
      <c r="E301" s="23"/>
      <c r="F301" s="2"/>
      <c r="G301" s="2"/>
      <c r="H301" s="23"/>
    </row>
    <row r="302" spans="1:8" x14ac:dyDescent="0.25">
      <c r="A302" s="2"/>
      <c r="B302" s="23"/>
      <c r="C302" s="2"/>
      <c r="D302" s="2"/>
      <c r="E302" s="23"/>
      <c r="F302" s="2"/>
      <c r="G302" s="2"/>
      <c r="H302" s="23"/>
    </row>
    <row r="303" spans="1:8" x14ac:dyDescent="0.25">
      <c r="A303" s="2"/>
      <c r="B303" s="23"/>
      <c r="C303" s="2"/>
      <c r="D303" s="2"/>
      <c r="E303" s="23"/>
      <c r="F303" s="2"/>
      <c r="G303" s="2"/>
      <c r="H303" s="23"/>
    </row>
    <row r="304" spans="1:8" x14ac:dyDescent="0.25">
      <c r="A304" s="2"/>
      <c r="B304" s="23"/>
      <c r="C304" s="2"/>
      <c r="D304" s="2"/>
      <c r="E304" s="23"/>
      <c r="F304" s="2"/>
      <c r="G304" s="2"/>
      <c r="H304" s="23"/>
    </row>
    <row r="305" spans="1:8" x14ac:dyDescent="0.25">
      <c r="A305" s="2"/>
      <c r="B305" s="23"/>
      <c r="C305" s="2"/>
      <c r="D305" s="2"/>
      <c r="E305" s="23"/>
      <c r="F305" s="2"/>
      <c r="G305" s="2"/>
      <c r="H305" s="23"/>
    </row>
    <row r="306" spans="1:8" x14ac:dyDescent="0.25">
      <c r="A306" s="2"/>
      <c r="B306" s="23"/>
      <c r="C306" s="2"/>
      <c r="D306" s="2"/>
      <c r="E306" s="23"/>
      <c r="F306" s="2"/>
      <c r="G306" s="2"/>
      <c r="H306" s="23"/>
    </row>
    <row r="307" spans="1:8" x14ac:dyDescent="0.25">
      <c r="A307" s="2"/>
      <c r="B307" s="23"/>
      <c r="C307" s="2"/>
      <c r="D307" s="2"/>
      <c r="E307" s="23"/>
      <c r="F307" s="2"/>
      <c r="G307" s="2"/>
      <c r="H307" s="23"/>
    </row>
    <row r="308" spans="1:8" x14ac:dyDescent="0.25">
      <c r="A308" s="2"/>
      <c r="B308" s="23"/>
      <c r="C308" s="2"/>
      <c r="D308" s="2"/>
      <c r="E308" s="23"/>
      <c r="F308" s="2"/>
      <c r="G308" s="2"/>
      <c r="H308" s="23"/>
    </row>
    <row r="309" spans="1:8" x14ac:dyDescent="0.25">
      <c r="A309" s="2"/>
      <c r="B309" s="23"/>
      <c r="C309" s="2"/>
      <c r="D309" s="2"/>
      <c r="E309" s="23"/>
      <c r="F309" s="2"/>
      <c r="G309" s="2"/>
      <c r="H309" s="23"/>
    </row>
    <row r="310" spans="1:8" x14ac:dyDescent="0.25">
      <c r="A310" s="2"/>
      <c r="B310" s="23"/>
      <c r="C310" s="2"/>
      <c r="D310" s="2"/>
      <c r="E310" s="23"/>
      <c r="F310" s="2"/>
      <c r="G310" s="2"/>
      <c r="H310" s="23"/>
    </row>
    <row r="311" spans="1:8" x14ac:dyDescent="0.25">
      <c r="A311" s="2"/>
      <c r="B311" s="23"/>
      <c r="C311" s="2"/>
      <c r="D311" s="2"/>
      <c r="E311" s="23"/>
      <c r="F311" s="2"/>
      <c r="G311" s="2"/>
      <c r="H311" s="23"/>
    </row>
    <row r="312" spans="1:8" x14ac:dyDescent="0.25">
      <c r="A312" s="2"/>
      <c r="B312" s="23"/>
      <c r="C312" s="2"/>
      <c r="D312" s="2"/>
      <c r="E312" s="23"/>
      <c r="F312" s="2"/>
      <c r="G312" s="2"/>
      <c r="H312" s="23"/>
    </row>
    <row r="313" spans="1:8" x14ac:dyDescent="0.25">
      <c r="A313" s="2"/>
      <c r="B313" s="23"/>
      <c r="C313" s="2"/>
      <c r="D313" s="2"/>
      <c r="E313" s="23"/>
      <c r="F313" s="2"/>
      <c r="G313" s="2"/>
      <c r="H313" s="23"/>
    </row>
    <row r="314" spans="1:8" x14ac:dyDescent="0.25">
      <c r="A314" s="2"/>
      <c r="B314" s="23"/>
      <c r="C314" s="2"/>
      <c r="D314" s="2"/>
      <c r="E314" s="23"/>
      <c r="F314" s="2"/>
      <c r="G314" s="2"/>
      <c r="H314" s="23"/>
    </row>
    <row r="315" spans="1:8" x14ac:dyDescent="0.25">
      <c r="A315" s="2"/>
      <c r="B315" s="23"/>
      <c r="C315" s="2"/>
      <c r="D315" s="2"/>
      <c r="E315" s="23"/>
      <c r="F315" s="2"/>
      <c r="G315" s="2"/>
      <c r="H315" s="23"/>
    </row>
    <row r="316" spans="1:8" x14ac:dyDescent="0.25">
      <c r="A316" s="2"/>
      <c r="B316" s="23"/>
      <c r="C316" s="2"/>
      <c r="D316" s="2"/>
      <c r="E316" s="23"/>
      <c r="F316" s="2"/>
      <c r="G316" s="2"/>
      <c r="H316" s="23"/>
    </row>
    <row r="317" spans="1:8" x14ac:dyDescent="0.25">
      <c r="A317" s="2"/>
      <c r="B317" s="23"/>
      <c r="C317" s="2"/>
      <c r="D317" s="2"/>
      <c r="E317" s="23"/>
      <c r="F317" s="2"/>
      <c r="G317" s="2"/>
      <c r="H317" s="23"/>
    </row>
    <row r="318" spans="1:8" x14ac:dyDescent="0.25">
      <c r="A318" s="2"/>
      <c r="B318" s="23"/>
      <c r="C318" s="2"/>
      <c r="D318" s="2"/>
      <c r="E318" s="23"/>
      <c r="F318" s="2"/>
      <c r="G318" s="2"/>
      <c r="H318" s="23"/>
    </row>
    <row r="319" spans="1:8" x14ac:dyDescent="0.25">
      <c r="A319" s="2"/>
      <c r="B319" s="23"/>
      <c r="C319" s="2"/>
      <c r="D319" s="2"/>
      <c r="E319" s="23"/>
      <c r="F319" s="2"/>
      <c r="G319" s="2"/>
      <c r="H319" s="23"/>
    </row>
    <row r="320" spans="1:8" x14ac:dyDescent="0.25">
      <c r="A320" s="2"/>
      <c r="B320" s="23"/>
      <c r="C320" s="2"/>
      <c r="D320" s="2"/>
      <c r="E320" s="23"/>
      <c r="F320" s="2"/>
      <c r="G320" s="2"/>
      <c r="H320" s="23"/>
    </row>
    <row r="321" spans="1:8" x14ac:dyDescent="0.25">
      <c r="A321" s="2"/>
      <c r="B321" s="23"/>
      <c r="C321" s="2"/>
      <c r="D321" s="2"/>
      <c r="E321" s="23"/>
      <c r="F321" s="2"/>
      <c r="G321" s="2"/>
      <c r="H321" s="23"/>
    </row>
    <row r="322" spans="1:8" x14ac:dyDescent="0.25">
      <c r="A322" s="2"/>
      <c r="B322" s="23"/>
      <c r="C322" s="2"/>
      <c r="D322" s="2"/>
      <c r="E322" s="23"/>
      <c r="F322" s="2"/>
      <c r="G322" s="2"/>
      <c r="H322" s="23"/>
    </row>
    <row r="323" spans="1:8" x14ac:dyDescent="0.25">
      <c r="A323" s="2"/>
      <c r="B323" s="23"/>
      <c r="C323" s="2"/>
      <c r="D323" s="2"/>
      <c r="E323" s="23"/>
      <c r="F323" s="2"/>
      <c r="G323" s="2"/>
      <c r="H323" s="23"/>
    </row>
    <row r="324" spans="1:8" x14ac:dyDescent="0.25">
      <c r="A324" s="2"/>
      <c r="B324" s="23"/>
      <c r="C324" s="2"/>
      <c r="D324" s="2"/>
      <c r="E324" s="23"/>
      <c r="F324" s="2"/>
      <c r="G324" s="2"/>
      <c r="H324" s="23"/>
    </row>
    <row r="325" spans="1:8" x14ac:dyDescent="0.25">
      <c r="A325" s="2"/>
      <c r="B325" s="23"/>
      <c r="C325" s="2"/>
      <c r="D325" s="2"/>
      <c r="E325" s="23"/>
      <c r="F325" s="2"/>
      <c r="G325" s="2"/>
      <c r="H325" s="23"/>
    </row>
    <row r="326" spans="1:8" x14ac:dyDescent="0.25">
      <c r="A326" s="2"/>
      <c r="B326" s="23"/>
      <c r="C326" s="2"/>
      <c r="D326" s="2"/>
      <c r="E326" s="23"/>
      <c r="F326" s="2"/>
      <c r="G326" s="2"/>
      <c r="H326" s="23"/>
    </row>
    <row r="327" spans="1:8" x14ac:dyDescent="0.25">
      <c r="A327" s="2"/>
      <c r="B327" s="23"/>
      <c r="C327" s="2"/>
      <c r="D327" s="2"/>
      <c r="E327" s="23"/>
      <c r="F327" s="2"/>
      <c r="G327" s="2"/>
      <c r="H327" s="23"/>
    </row>
    <row r="328" spans="1:8" x14ac:dyDescent="0.25">
      <c r="A328" s="2"/>
      <c r="B328" s="23"/>
      <c r="C328" s="2"/>
      <c r="D328" s="2"/>
      <c r="E328" s="23"/>
      <c r="F328" s="2"/>
      <c r="G328" s="2"/>
      <c r="H328" s="23"/>
    </row>
    <row r="329" spans="1:8" x14ac:dyDescent="0.25">
      <c r="A329" s="2"/>
      <c r="B329" s="23"/>
      <c r="C329" s="2"/>
      <c r="D329" s="2"/>
      <c r="E329" s="23"/>
      <c r="F329" s="2"/>
      <c r="G329" s="2"/>
      <c r="H329" s="23"/>
    </row>
    <row r="330" spans="1:8" x14ac:dyDescent="0.25">
      <c r="A330" s="2"/>
      <c r="B330" s="23"/>
      <c r="C330" s="2"/>
      <c r="D330" s="2"/>
      <c r="E330" s="23"/>
      <c r="F330" s="2"/>
      <c r="G330" s="2"/>
      <c r="H330" s="23"/>
    </row>
    <row r="331" spans="1:8" x14ac:dyDescent="0.25">
      <c r="A331" s="2"/>
      <c r="B331" s="23"/>
      <c r="C331" s="2"/>
      <c r="D331" s="2"/>
      <c r="E331" s="23"/>
      <c r="F331" s="2"/>
      <c r="G331" s="2"/>
      <c r="H331" s="23"/>
    </row>
    <row r="332" spans="1:8" x14ac:dyDescent="0.25">
      <c r="A332" s="2"/>
      <c r="B332" s="23"/>
      <c r="C332" s="2"/>
      <c r="D332" s="2"/>
      <c r="E332" s="23"/>
      <c r="F332" s="2"/>
      <c r="G332" s="2"/>
      <c r="H332" s="23"/>
    </row>
    <row r="333" spans="1:8" x14ac:dyDescent="0.25">
      <c r="A333" s="2"/>
      <c r="B333" s="23"/>
      <c r="C333" s="2"/>
      <c r="D333" s="2"/>
      <c r="E333" s="23"/>
      <c r="F333" s="2"/>
      <c r="G333" s="2"/>
      <c r="H333" s="23"/>
    </row>
    <row r="334" spans="1:8" x14ac:dyDescent="0.25">
      <c r="A334" s="2"/>
      <c r="B334" s="23"/>
      <c r="C334" s="2"/>
      <c r="D334" s="2"/>
      <c r="E334" s="23"/>
      <c r="F334" s="2"/>
      <c r="G334" s="2"/>
      <c r="H334" s="23"/>
    </row>
    <row r="335" spans="1:8" x14ac:dyDescent="0.25">
      <c r="A335" s="2"/>
      <c r="B335" s="23"/>
      <c r="C335" s="2"/>
      <c r="D335" s="2"/>
      <c r="E335" s="23"/>
      <c r="F335" s="2"/>
      <c r="G335" s="2"/>
      <c r="H335" s="23"/>
    </row>
    <row r="336" spans="1:8" x14ac:dyDescent="0.25">
      <c r="A336" s="2"/>
      <c r="B336" s="23"/>
      <c r="C336" s="2"/>
      <c r="D336" s="2"/>
      <c r="E336" s="23"/>
      <c r="F336" s="2"/>
      <c r="G336" s="2"/>
      <c r="H336" s="23"/>
    </row>
    <row r="337" spans="1:8" x14ac:dyDescent="0.25">
      <c r="A337" s="2"/>
      <c r="B337" s="23"/>
      <c r="C337" s="2"/>
      <c r="D337" s="2"/>
      <c r="E337" s="23"/>
      <c r="F337" s="2"/>
      <c r="G337" s="2"/>
      <c r="H337" s="23"/>
    </row>
    <row r="338" spans="1:8" x14ac:dyDescent="0.25">
      <c r="A338" s="2"/>
      <c r="B338" s="23"/>
      <c r="C338" s="2"/>
      <c r="D338" s="2"/>
      <c r="E338" s="23"/>
      <c r="F338" s="2"/>
      <c r="G338" s="2"/>
      <c r="H338" s="23"/>
    </row>
    <row r="339" spans="1:8" x14ac:dyDescent="0.25">
      <c r="A339" s="2"/>
      <c r="B339" s="23"/>
      <c r="C339" s="2"/>
      <c r="D339" s="2"/>
      <c r="E339" s="23"/>
      <c r="F339" s="2"/>
      <c r="G339" s="2"/>
      <c r="H339" s="23"/>
    </row>
    <row r="340" spans="1:8" x14ac:dyDescent="0.25">
      <c r="A340" s="2"/>
      <c r="B340" s="23"/>
      <c r="C340" s="2"/>
      <c r="D340" s="2"/>
      <c r="E340" s="23"/>
      <c r="F340" s="2"/>
      <c r="G340" s="2"/>
      <c r="H340" s="23"/>
    </row>
    <row r="341" spans="1:8" x14ac:dyDescent="0.25">
      <c r="A341" s="2"/>
      <c r="B341" s="23"/>
      <c r="C341" s="2"/>
      <c r="D341" s="2"/>
      <c r="E341" s="23"/>
      <c r="F341" s="2"/>
      <c r="G341" s="2"/>
      <c r="H341" s="23"/>
    </row>
    <row r="342" spans="1:8" x14ac:dyDescent="0.25">
      <c r="A342" s="2"/>
      <c r="B342" s="23"/>
      <c r="C342" s="2"/>
      <c r="D342" s="2"/>
      <c r="E342" s="23"/>
      <c r="F342" s="2"/>
      <c r="G342" s="2"/>
      <c r="H342" s="23"/>
    </row>
    <row r="343" spans="1:8" x14ac:dyDescent="0.25">
      <c r="A343" s="2"/>
      <c r="B343" s="23"/>
      <c r="C343" s="2"/>
      <c r="D343" s="2"/>
      <c r="E343" s="23"/>
      <c r="F343" s="2"/>
      <c r="G343" s="2"/>
      <c r="H343" s="23"/>
    </row>
    <row r="344" spans="1:8" x14ac:dyDescent="0.25">
      <c r="A344" s="2"/>
      <c r="B344" s="23"/>
      <c r="C344" s="2"/>
      <c r="D344" s="2"/>
      <c r="E344" s="23"/>
      <c r="F344" s="2"/>
      <c r="G344" s="2"/>
      <c r="H344" s="23"/>
    </row>
    <row r="345" spans="1:8" x14ac:dyDescent="0.25">
      <c r="A345" s="2"/>
      <c r="B345" s="23"/>
      <c r="C345" s="2"/>
      <c r="D345" s="2"/>
      <c r="E345" s="23"/>
      <c r="F345" s="2"/>
      <c r="G345" s="2"/>
      <c r="H345" s="23"/>
    </row>
    <row r="346" spans="1:8" x14ac:dyDescent="0.25">
      <c r="A346" s="2"/>
      <c r="B346" s="23"/>
      <c r="C346" s="2"/>
      <c r="D346" s="2"/>
      <c r="E346" s="23"/>
      <c r="F346" s="2"/>
      <c r="G346" s="2"/>
      <c r="H346" s="23"/>
    </row>
    <row r="347" spans="1:8" x14ac:dyDescent="0.25">
      <c r="A347" s="2"/>
      <c r="B347" s="23"/>
      <c r="C347" s="2"/>
      <c r="D347" s="2"/>
      <c r="E347" s="23"/>
      <c r="F347" s="2"/>
      <c r="G347" s="2"/>
      <c r="H347" s="23"/>
    </row>
    <row r="348" spans="1:8" x14ac:dyDescent="0.25">
      <c r="A348" s="2"/>
      <c r="B348" s="23"/>
      <c r="C348" s="2"/>
      <c r="D348" s="2"/>
      <c r="E348" s="23"/>
      <c r="F348" s="2"/>
      <c r="G348" s="2"/>
      <c r="H348" s="23"/>
    </row>
    <row r="349" spans="1:8" x14ac:dyDescent="0.25">
      <c r="A349" s="2"/>
      <c r="B349" s="23"/>
      <c r="C349" s="2"/>
      <c r="D349" s="2"/>
      <c r="E349" s="23"/>
      <c r="F349" s="2"/>
      <c r="G349" s="2"/>
      <c r="H349" s="23"/>
    </row>
    <row r="350" spans="1:8" x14ac:dyDescent="0.25">
      <c r="A350" s="2"/>
      <c r="B350" s="23"/>
      <c r="C350" s="2"/>
      <c r="D350" s="2"/>
      <c r="E350" s="23"/>
      <c r="F350" s="2"/>
      <c r="G350" s="2"/>
      <c r="H350" s="23"/>
    </row>
    <row r="351" spans="1:8" x14ac:dyDescent="0.25">
      <c r="A351" s="2"/>
      <c r="B351" s="23"/>
      <c r="C351" s="2"/>
      <c r="D351" s="2"/>
      <c r="E351" s="23"/>
      <c r="F351" s="2"/>
      <c r="G351" s="2"/>
      <c r="H351" s="23"/>
    </row>
    <row r="352" spans="1:8" x14ac:dyDescent="0.25">
      <c r="A352" s="2"/>
      <c r="B352" s="23"/>
      <c r="C352" s="2"/>
      <c r="D352" s="2"/>
      <c r="E352" s="23"/>
      <c r="F352" s="2"/>
      <c r="G352" s="2"/>
      <c r="H352" s="23"/>
    </row>
    <row r="353" spans="1:8" x14ac:dyDescent="0.25">
      <c r="A353" s="2"/>
      <c r="B353" s="23"/>
      <c r="C353" s="2"/>
      <c r="D353" s="2"/>
      <c r="E353" s="23"/>
      <c r="F353" s="2"/>
      <c r="G353" s="2"/>
      <c r="H353" s="23"/>
    </row>
    <row r="354" spans="1:8" x14ac:dyDescent="0.25">
      <c r="A354" s="2"/>
      <c r="B354" s="23"/>
      <c r="C354" s="2"/>
      <c r="D354" s="2"/>
      <c r="E354" s="23"/>
      <c r="F354" s="2"/>
      <c r="G354" s="2"/>
      <c r="H354" s="23"/>
    </row>
    <row r="355" spans="1:8" x14ac:dyDescent="0.25">
      <c r="A355" s="2"/>
      <c r="B355" s="23"/>
      <c r="C355" s="2"/>
      <c r="D355" s="2"/>
      <c r="E355" s="23"/>
      <c r="F355" s="2"/>
      <c r="G355" s="2"/>
      <c r="H355" s="23"/>
    </row>
    <row r="356" spans="1:8" x14ac:dyDescent="0.25">
      <c r="A356" s="2"/>
      <c r="B356" s="23"/>
      <c r="C356" s="2"/>
      <c r="D356" s="2"/>
      <c r="E356" s="23"/>
      <c r="F356" s="2"/>
      <c r="G356" s="2"/>
      <c r="H356" s="23"/>
    </row>
    <row r="357" spans="1:8" x14ac:dyDescent="0.25">
      <c r="A357" s="2"/>
      <c r="B357" s="23"/>
      <c r="C357" s="2"/>
      <c r="D357" s="2"/>
      <c r="E357" s="23"/>
      <c r="F357" s="2"/>
      <c r="G357" s="2"/>
      <c r="H357" s="23"/>
    </row>
    <row r="358" spans="1:8" x14ac:dyDescent="0.25">
      <c r="A358" s="2"/>
      <c r="B358" s="23"/>
      <c r="C358" s="2"/>
      <c r="D358" s="2"/>
      <c r="E358" s="23"/>
      <c r="F358" s="2"/>
      <c r="G358" s="2"/>
      <c r="H358" s="23"/>
    </row>
    <row r="359" spans="1:8" x14ac:dyDescent="0.25">
      <c r="A359" s="2"/>
      <c r="B359" s="23"/>
      <c r="C359" s="2"/>
      <c r="D359" s="2"/>
      <c r="E359" s="23"/>
      <c r="F359" s="2"/>
      <c r="G359" s="2"/>
      <c r="H359" s="23"/>
    </row>
    <row r="360" spans="1:8" x14ac:dyDescent="0.25">
      <c r="A360" s="2"/>
      <c r="B360" s="23"/>
      <c r="C360" s="2"/>
      <c r="D360" s="2"/>
      <c r="E360" s="23"/>
      <c r="F360" s="2"/>
      <c r="G360" s="2"/>
      <c r="H360" s="23"/>
    </row>
    <row r="361" spans="1:8" x14ac:dyDescent="0.25">
      <c r="A361" s="2"/>
      <c r="B361" s="23"/>
      <c r="C361" s="2"/>
      <c r="D361" s="2"/>
      <c r="E361" s="23"/>
      <c r="F361" s="2"/>
      <c r="G361" s="2"/>
      <c r="H361" s="23"/>
    </row>
    <row r="362" spans="1:8" x14ac:dyDescent="0.25">
      <c r="A362" s="2"/>
      <c r="B362" s="23"/>
      <c r="C362" s="2"/>
      <c r="D362" s="2"/>
      <c r="E362" s="23"/>
      <c r="F362" s="2"/>
      <c r="G362" s="2"/>
      <c r="H362" s="23"/>
    </row>
    <row r="363" spans="1:8" x14ac:dyDescent="0.25">
      <c r="A363" s="2"/>
      <c r="B363" s="23"/>
      <c r="C363" s="2"/>
      <c r="D363" s="2"/>
      <c r="E363" s="23"/>
      <c r="F363" s="2"/>
      <c r="G363" s="2"/>
      <c r="H363" s="23"/>
    </row>
    <row r="364" spans="1:8" x14ac:dyDescent="0.25">
      <c r="A364" s="2"/>
      <c r="B364" s="23"/>
      <c r="C364" s="2"/>
      <c r="D364" s="2"/>
      <c r="E364" s="23"/>
      <c r="F364" s="2"/>
      <c r="G364" s="2"/>
      <c r="H364" s="23"/>
    </row>
    <row r="365" spans="1:8" x14ac:dyDescent="0.25">
      <c r="A365" s="2"/>
      <c r="B365" s="23"/>
      <c r="C365" s="2"/>
      <c r="D365" s="2"/>
      <c r="E365" s="23"/>
      <c r="F365" s="2"/>
      <c r="G365" s="2"/>
      <c r="H365" s="23"/>
    </row>
    <row r="366" spans="1:8" x14ac:dyDescent="0.25">
      <c r="A366" s="2"/>
      <c r="B366" s="23"/>
      <c r="C366" s="2"/>
      <c r="D366" s="2"/>
      <c r="E366" s="23"/>
      <c r="F366" s="2"/>
      <c r="G366" s="2"/>
      <c r="H366" s="23"/>
    </row>
    <row r="367" spans="1:8" x14ac:dyDescent="0.25">
      <c r="A367" s="2"/>
      <c r="B367" s="23"/>
      <c r="C367" s="2"/>
      <c r="D367" s="2"/>
      <c r="E367" s="23"/>
      <c r="F367" s="2"/>
      <c r="G367" s="2"/>
      <c r="H367" s="23"/>
    </row>
    <row r="368" spans="1:8" x14ac:dyDescent="0.25">
      <c r="A368" s="2"/>
      <c r="B368" s="23"/>
      <c r="C368" s="2"/>
      <c r="D368" s="2"/>
      <c r="E368" s="23"/>
      <c r="F368" s="2"/>
      <c r="G368" s="2"/>
      <c r="H368" s="23"/>
    </row>
    <row r="369" spans="1:8" x14ac:dyDescent="0.25">
      <c r="A369" s="2"/>
      <c r="B369" s="23"/>
      <c r="C369" s="2"/>
      <c r="D369" s="2"/>
      <c r="E369" s="23"/>
      <c r="F369" s="2"/>
      <c r="G369" s="2"/>
      <c r="H369" s="23"/>
    </row>
    <row r="370" spans="1:8" x14ac:dyDescent="0.25">
      <c r="A370" s="2"/>
      <c r="B370" s="23"/>
      <c r="C370" s="2"/>
      <c r="D370" s="2"/>
      <c r="E370" s="23"/>
      <c r="F370" s="2"/>
      <c r="G370" s="2"/>
      <c r="H370" s="23"/>
    </row>
    <row r="371" spans="1:8" x14ac:dyDescent="0.25">
      <c r="A371" s="2"/>
      <c r="B371" s="23"/>
      <c r="C371" s="2"/>
      <c r="D371" s="2"/>
      <c r="E371" s="23"/>
      <c r="F371" s="2"/>
      <c r="G371" s="2"/>
      <c r="H371" s="23"/>
    </row>
    <row r="372" spans="1:8" x14ac:dyDescent="0.25">
      <c r="A372" s="2"/>
      <c r="B372" s="23"/>
      <c r="C372" s="2"/>
      <c r="D372" s="2"/>
      <c r="E372" s="23"/>
      <c r="F372" s="2"/>
      <c r="G372" s="2"/>
      <c r="H372" s="23"/>
    </row>
    <row r="373" spans="1:8" x14ac:dyDescent="0.25">
      <c r="A373" s="2"/>
      <c r="B373" s="23"/>
      <c r="C373" s="2"/>
      <c r="D373" s="2"/>
      <c r="E373" s="23"/>
      <c r="F373" s="2"/>
      <c r="G373" s="2"/>
      <c r="H373" s="23"/>
    </row>
    <row r="374" spans="1:8" x14ac:dyDescent="0.25">
      <c r="A374" s="2"/>
      <c r="B374" s="23"/>
      <c r="C374" s="2"/>
      <c r="D374" s="2"/>
      <c r="E374" s="23"/>
      <c r="F374" s="2"/>
      <c r="G374" s="2"/>
      <c r="H374" s="23"/>
    </row>
    <row r="375" spans="1:8" x14ac:dyDescent="0.25">
      <c r="A375" s="2"/>
      <c r="B375" s="23"/>
      <c r="C375" s="2"/>
      <c r="D375" s="2"/>
      <c r="E375" s="23"/>
      <c r="F375" s="2"/>
      <c r="G375" s="2"/>
      <c r="H375" s="23"/>
    </row>
    <row r="376" spans="1:8" x14ac:dyDescent="0.25">
      <c r="A376" s="2"/>
      <c r="B376" s="23"/>
      <c r="C376" s="2"/>
      <c r="D376" s="2"/>
      <c r="E376" s="23"/>
      <c r="F376" s="2"/>
      <c r="G376" s="2"/>
      <c r="H376" s="23"/>
    </row>
    <row r="377" spans="1:8" x14ac:dyDescent="0.25">
      <c r="A377" s="2"/>
      <c r="B377" s="23"/>
      <c r="C377" s="2"/>
      <c r="D377" s="2"/>
      <c r="E377" s="23"/>
      <c r="F377" s="2"/>
      <c r="G377" s="2"/>
      <c r="H377" s="23"/>
    </row>
    <row r="378" spans="1:8" x14ac:dyDescent="0.25">
      <c r="A378" s="2"/>
      <c r="B378" s="23"/>
      <c r="C378" s="2"/>
      <c r="D378" s="2"/>
      <c r="E378" s="23"/>
      <c r="F378" s="2"/>
      <c r="G378" s="2"/>
      <c r="H378" s="23"/>
    </row>
    <row r="379" spans="1:8" x14ac:dyDescent="0.25">
      <c r="A379" s="2"/>
      <c r="B379" s="23"/>
      <c r="C379" s="2"/>
      <c r="D379" s="2"/>
      <c r="E379" s="23"/>
      <c r="F379" s="2"/>
      <c r="G379" s="2"/>
      <c r="H379" s="23"/>
    </row>
    <row r="380" spans="1:8" x14ac:dyDescent="0.25">
      <c r="A380" s="2"/>
      <c r="B380" s="23"/>
      <c r="C380" s="2"/>
      <c r="D380" s="2"/>
      <c r="E380" s="23"/>
      <c r="F380" s="2"/>
      <c r="G380" s="2"/>
      <c r="H380" s="23"/>
    </row>
    <row r="381" spans="1:8" x14ac:dyDescent="0.25">
      <c r="A381" s="2"/>
      <c r="B381" s="23"/>
      <c r="C381" s="2"/>
      <c r="D381" s="2"/>
      <c r="E381" s="23"/>
      <c r="F381" s="2"/>
      <c r="G381" s="2"/>
      <c r="H381" s="23"/>
    </row>
    <row r="382" spans="1:8" x14ac:dyDescent="0.25">
      <c r="A382" s="2"/>
      <c r="B382" s="23"/>
      <c r="C382" s="2"/>
      <c r="D382" s="2"/>
      <c r="E382" s="23"/>
      <c r="F382" s="2"/>
      <c r="G382" s="2"/>
      <c r="H382" s="23"/>
    </row>
    <row r="383" spans="1:8" x14ac:dyDescent="0.25">
      <c r="A383" s="2"/>
      <c r="B383" s="23"/>
      <c r="C383" s="2"/>
      <c r="D383" s="2"/>
      <c r="E383" s="23"/>
      <c r="F383" s="2"/>
      <c r="G383" s="2"/>
      <c r="H383" s="23"/>
    </row>
    <row r="384" spans="1:8" x14ac:dyDescent="0.25">
      <c r="A384" s="2"/>
      <c r="B384" s="23"/>
      <c r="C384" s="2"/>
      <c r="D384" s="2"/>
      <c r="E384" s="23"/>
      <c r="F384" s="2"/>
      <c r="G384" s="2"/>
      <c r="H384" s="23"/>
    </row>
    <row r="385" spans="1:8" x14ac:dyDescent="0.25">
      <c r="A385" s="2"/>
      <c r="B385" s="23"/>
      <c r="C385" s="2"/>
      <c r="D385" s="2"/>
      <c r="E385" s="23"/>
      <c r="F385" s="2"/>
      <c r="G385" s="2"/>
      <c r="H385" s="23"/>
    </row>
    <row r="386" spans="1:8" x14ac:dyDescent="0.25">
      <c r="A386" s="2"/>
      <c r="B386" s="23"/>
      <c r="C386" s="2"/>
      <c r="D386" s="2"/>
      <c r="E386" s="23"/>
      <c r="F386" s="2"/>
      <c r="G386" s="2"/>
      <c r="H386" s="23"/>
    </row>
    <row r="387" spans="1:8" x14ac:dyDescent="0.25">
      <c r="A387" s="2"/>
      <c r="B387" s="23"/>
      <c r="C387" s="2"/>
      <c r="D387" s="2"/>
      <c r="E387" s="23"/>
      <c r="F387" s="2"/>
      <c r="G387" s="2"/>
      <c r="H387" s="23"/>
    </row>
    <row r="388" spans="1:8" x14ac:dyDescent="0.25">
      <c r="A388" s="2"/>
      <c r="B388" s="23"/>
      <c r="C388" s="2"/>
      <c r="D388" s="2"/>
      <c r="E388" s="23"/>
      <c r="F388" s="2"/>
      <c r="G388" s="2"/>
      <c r="H388" s="23"/>
    </row>
    <row r="389" spans="1:8" x14ac:dyDescent="0.25">
      <c r="A389" s="2"/>
      <c r="B389" s="23"/>
      <c r="C389" s="2"/>
      <c r="D389" s="2"/>
      <c r="E389" s="23"/>
      <c r="F389" s="2"/>
      <c r="G389" s="2"/>
      <c r="H389" s="23"/>
    </row>
    <row r="390" spans="1:8" x14ac:dyDescent="0.25">
      <c r="A390" s="2"/>
      <c r="B390" s="23"/>
      <c r="C390" s="2"/>
      <c r="D390" s="2"/>
      <c r="E390" s="23"/>
      <c r="F390" s="2"/>
      <c r="G390" s="2"/>
      <c r="H390" s="23"/>
    </row>
    <row r="391" spans="1:8" x14ac:dyDescent="0.25">
      <c r="A391" s="2"/>
      <c r="B391" s="23"/>
      <c r="C391" s="2"/>
      <c r="D391" s="2"/>
      <c r="E391" s="23"/>
      <c r="F391" s="2"/>
      <c r="G391" s="2"/>
      <c r="H391" s="23"/>
    </row>
    <row r="392" spans="1:8" x14ac:dyDescent="0.25">
      <c r="A392" s="2"/>
      <c r="B392" s="23"/>
      <c r="C392" s="2"/>
      <c r="D392" s="2"/>
      <c r="E392" s="23"/>
      <c r="F392" s="2"/>
      <c r="G392" s="2"/>
      <c r="H392" s="23"/>
    </row>
    <row r="393" spans="1:8" x14ac:dyDescent="0.25">
      <c r="A393" s="2"/>
      <c r="B393" s="23"/>
      <c r="C393" s="2"/>
      <c r="D393" s="2"/>
      <c r="E393" s="23"/>
      <c r="F393" s="2"/>
      <c r="G393" s="2"/>
      <c r="H393" s="23"/>
    </row>
    <row r="394" spans="1:8" x14ac:dyDescent="0.25">
      <c r="A394" s="2"/>
      <c r="B394" s="23"/>
      <c r="C394" s="2"/>
      <c r="D394" s="2"/>
      <c r="E394" s="23"/>
      <c r="F394" s="2"/>
      <c r="G394" s="2"/>
      <c r="H394" s="23"/>
    </row>
    <row r="395" spans="1:8" x14ac:dyDescent="0.25">
      <c r="A395" s="2"/>
      <c r="B395" s="23"/>
      <c r="C395" s="2"/>
      <c r="D395" s="2"/>
      <c r="E395" s="23"/>
      <c r="F395" s="2"/>
      <c r="G395" s="2"/>
      <c r="H395" s="23"/>
    </row>
    <row r="396" spans="1:8" x14ac:dyDescent="0.25">
      <c r="A396" s="2"/>
      <c r="B396" s="23"/>
      <c r="C396" s="2"/>
      <c r="D396" s="2"/>
      <c r="E396" s="23"/>
      <c r="F396" s="2"/>
      <c r="G396" s="2"/>
      <c r="H396" s="23"/>
    </row>
    <row r="397" spans="1:8" x14ac:dyDescent="0.25">
      <c r="A397" s="2"/>
      <c r="B397" s="23"/>
      <c r="C397" s="2"/>
      <c r="D397" s="2"/>
      <c r="E397" s="23"/>
      <c r="F397" s="2"/>
      <c r="G397" s="2"/>
      <c r="H397" s="23"/>
    </row>
    <row r="398" spans="1:8" x14ac:dyDescent="0.25">
      <c r="A398" s="2"/>
      <c r="B398" s="23"/>
      <c r="C398" s="2"/>
      <c r="D398" s="2"/>
      <c r="E398" s="23"/>
      <c r="F398" s="2"/>
      <c r="G398" s="2"/>
      <c r="H398" s="23"/>
    </row>
    <row r="399" spans="1:8" x14ac:dyDescent="0.25">
      <c r="A399" s="2"/>
      <c r="B399" s="23"/>
      <c r="C399" s="2"/>
      <c r="D399" s="2"/>
      <c r="E399" s="23"/>
      <c r="F399" s="2"/>
      <c r="G399" s="2"/>
      <c r="H399" s="23"/>
    </row>
    <row r="400" spans="1:8" x14ac:dyDescent="0.25">
      <c r="A400" s="2"/>
      <c r="B400" s="23"/>
      <c r="C400" s="2"/>
      <c r="D400" s="2"/>
      <c r="E400" s="23"/>
      <c r="F400" s="2"/>
      <c r="G400" s="2"/>
      <c r="H400" s="23"/>
    </row>
    <row r="401" spans="1:8" x14ac:dyDescent="0.25">
      <c r="A401" s="2"/>
      <c r="B401" s="23"/>
      <c r="C401" s="2"/>
      <c r="D401" s="2"/>
      <c r="E401" s="23"/>
      <c r="F401" s="2"/>
      <c r="G401" s="2"/>
      <c r="H401" s="23"/>
    </row>
    <row r="402" spans="1:8" x14ac:dyDescent="0.25">
      <c r="A402" s="2"/>
      <c r="B402" s="23"/>
      <c r="C402" s="2"/>
      <c r="D402" s="2"/>
      <c r="E402" s="23"/>
      <c r="F402" s="2"/>
      <c r="G402" s="2"/>
      <c r="H402" s="23"/>
    </row>
    <row r="403" spans="1:8" x14ac:dyDescent="0.25">
      <c r="A403" s="2"/>
      <c r="B403" s="23"/>
      <c r="C403" s="2"/>
      <c r="D403" s="2"/>
      <c r="E403" s="23"/>
      <c r="F403" s="2"/>
      <c r="G403" s="2"/>
      <c r="H403" s="23"/>
    </row>
    <row r="404" spans="1:8" x14ac:dyDescent="0.25">
      <c r="A404" s="2"/>
      <c r="B404" s="23"/>
      <c r="C404" s="2"/>
      <c r="D404" s="2"/>
      <c r="E404" s="23"/>
      <c r="F404" s="2"/>
      <c r="G404" s="2"/>
      <c r="H404" s="23"/>
    </row>
    <row r="405" spans="1:8" x14ac:dyDescent="0.25">
      <c r="A405" s="2"/>
      <c r="B405" s="23"/>
      <c r="C405" s="2"/>
      <c r="D405" s="2"/>
      <c r="E405" s="23"/>
      <c r="F405" s="2"/>
      <c r="G405" s="2"/>
      <c r="H405" s="23"/>
    </row>
    <row r="406" spans="1:8" x14ac:dyDescent="0.25">
      <c r="A406" s="2"/>
      <c r="B406" s="23"/>
      <c r="C406" s="2"/>
      <c r="D406" s="2"/>
      <c r="E406" s="23"/>
      <c r="F406" s="2"/>
      <c r="G406" s="2"/>
      <c r="H406" s="23"/>
    </row>
  </sheetData>
  <mergeCells count="4">
    <mergeCell ref="A1:H1"/>
    <mergeCell ref="A3:H3"/>
    <mergeCell ref="B4:H4"/>
    <mergeCell ref="A5:B5"/>
  </mergeCells>
  <pageMargins left="0.98425196850393704" right="0.59055118110236227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4"/>
  <sheetViews>
    <sheetView showGridLines="0" topLeftCell="A102" workbookViewId="0">
      <selection activeCell="K119" sqref="K119"/>
    </sheetView>
  </sheetViews>
  <sheetFormatPr defaultRowHeight="15" x14ac:dyDescent="0.25"/>
  <cols>
    <col min="1" max="4" width="9.140625" style="2"/>
    <col min="5" max="6" width="9.5703125" style="2" bestFit="1" customWidth="1"/>
    <col min="7" max="7" width="9.140625" style="2"/>
    <col min="8" max="8" width="9.5703125" style="2" bestFit="1" customWidth="1"/>
    <col min="9" max="9" width="9.140625" style="185"/>
  </cols>
  <sheetData>
    <row r="2" spans="1:9" ht="18.75" x14ac:dyDescent="0.3">
      <c r="A2" s="11" t="s">
        <v>23</v>
      </c>
      <c r="B2" s="11"/>
    </row>
    <row r="5" spans="1:9" ht="15.75" x14ac:dyDescent="0.25">
      <c r="A5" s="1" t="str">
        <f>Orçamento!B4</f>
        <v>Serviços a serem executados para construção do Ecoponto</v>
      </c>
      <c r="B5" s="1"/>
      <c r="C5" s="1"/>
    </row>
    <row r="6" spans="1:9" ht="15.75" x14ac:dyDescent="0.25">
      <c r="A6" s="1" t="str">
        <f>Orçamento!A5</f>
        <v>Área a construir:</v>
      </c>
      <c r="B6" s="1"/>
      <c r="C6" s="1">
        <f>Orçamento!C5</f>
        <v>72.540000000000006</v>
      </c>
      <c r="D6" s="2" t="s">
        <v>12</v>
      </c>
    </row>
    <row r="7" spans="1:9" ht="15.75" x14ac:dyDescent="0.25">
      <c r="A7" s="1"/>
      <c r="B7" s="1"/>
      <c r="C7" s="1"/>
    </row>
    <row r="8" spans="1:9" ht="15.75" thickBot="1" x14ac:dyDescent="0.3"/>
    <row r="9" spans="1:9" ht="15.75" thickBot="1" x14ac:dyDescent="0.3">
      <c r="A9" s="15" t="s">
        <v>24</v>
      </c>
      <c r="B9" s="16"/>
      <c r="C9" s="16"/>
      <c r="D9" s="17"/>
      <c r="E9" s="15" t="s">
        <v>25</v>
      </c>
      <c r="F9" s="16"/>
      <c r="G9" s="8"/>
      <c r="H9" s="8"/>
      <c r="I9" s="186"/>
    </row>
    <row r="10" spans="1:9" x14ac:dyDescent="0.25">
      <c r="A10" s="18" t="s">
        <v>26</v>
      </c>
      <c r="B10" s="19"/>
      <c r="C10" s="19"/>
      <c r="D10" s="20"/>
      <c r="E10" s="9"/>
      <c r="F10" s="10"/>
      <c r="G10" s="10"/>
      <c r="H10" s="10"/>
      <c r="I10" s="187"/>
    </row>
    <row r="11" spans="1:9" x14ac:dyDescent="0.25">
      <c r="A11" s="5" t="s">
        <v>400</v>
      </c>
      <c r="B11" s="6"/>
      <c r="C11" s="6"/>
      <c r="D11" s="7"/>
      <c r="E11" s="5" t="s">
        <v>27</v>
      </c>
      <c r="F11" s="6"/>
      <c r="G11" s="6"/>
      <c r="H11" s="6"/>
      <c r="I11" s="189"/>
    </row>
    <row r="12" spans="1:9" x14ac:dyDescent="0.25">
      <c r="A12" s="12"/>
      <c r="B12" s="13"/>
      <c r="C12" s="13"/>
      <c r="D12" s="14"/>
      <c r="E12" s="12" t="s">
        <v>28</v>
      </c>
      <c r="F12" s="13">
        <v>2.5</v>
      </c>
      <c r="G12" s="13">
        <v>4</v>
      </c>
      <c r="H12" s="184">
        <f>F12*G12</f>
        <v>10</v>
      </c>
      <c r="I12" s="188" t="s">
        <v>12</v>
      </c>
    </row>
    <row r="13" spans="1:9" s="141" customFormat="1" x14ac:dyDescent="0.25">
      <c r="A13" s="157" t="s">
        <v>401</v>
      </c>
      <c r="B13" s="158"/>
      <c r="C13" s="158"/>
      <c r="D13" s="159"/>
      <c r="E13" s="157" t="s">
        <v>29</v>
      </c>
      <c r="F13" s="158"/>
      <c r="G13" s="158"/>
      <c r="H13" s="158"/>
      <c r="I13" s="190"/>
    </row>
    <row r="14" spans="1:9" s="141" customFormat="1" x14ac:dyDescent="0.25">
      <c r="A14" s="157" t="s">
        <v>402</v>
      </c>
      <c r="B14" s="158"/>
      <c r="C14" s="158"/>
      <c r="D14" s="159"/>
      <c r="E14" s="157" t="s">
        <v>30</v>
      </c>
      <c r="F14" s="158"/>
      <c r="G14" s="158"/>
      <c r="H14" s="158"/>
      <c r="I14" s="190"/>
    </row>
    <row r="15" spans="1:9" s="141" customFormat="1" x14ac:dyDescent="0.25">
      <c r="A15" s="157" t="s">
        <v>403</v>
      </c>
      <c r="B15" s="158"/>
      <c r="C15" s="158"/>
      <c r="D15" s="159"/>
      <c r="E15" s="157" t="s">
        <v>30</v>
      </c>
      <c r="F15" s="158"/>
      <c r="G15" s="158"/>
      <c r="H15" s="158"/>
      <c r="I15" s="190"/>
    </row>
    <row r="16" spans="1:9" x14ac:dyDescent="0.25">
      <c r="A16" s="160" t="s">
        <v>404</v>
      </c>
      <c r="B16" s="161"/>
      <c r="C16" s="161"/>
      <c r="D16" s="162"/>
      <c r="E16" s="160" t="s">
        <v>31</v>
      </c>
      <c r="F16" s="161">
        <v>1.2</v>
      </c>
      <c r="G16" s="161">
        <v>2.4</v>
      </c>
      <c r="H16" s="184">
        <f>F16*G16</f>
        <v>2.88</v>
      </c>
      <c r="I16" s="191" t="s">
        <v>12</v>
      </c>
    </row>
    <row r="17" spans="1:10" s="141" customFormat="1" ht="15.75" thickBot="1" x14ac:dyDescent="0.3">
      <c r="A17" s="170" t="s">
        <v>405</v>
      </c>
      <c r="B17" s="171"/>
      <c r="C17" s="171"/>
      <c r="D17" s="172"/>
      <c r="E17" s="271" t="s">
        <v>309</v>
      </c>
      <c r="F17" s="272"/>
      <c r="G17" s="272"/>
      <c r="H17" s="272"/>
      <c r="I17" s="273"/>
    </row>
    <row r="18" spans="1:10" s="146" customFormat="1" x14ac:dyDescent="0.25">
      <c r="A18" s="205" t="s">
        <v>310</v>
      </c>
      <c r="B18" s="206"/>
      <c r="C18" s="206"/>
      <c r="D18" s="207"/>
      <c r="E18" s="208"/>
      <c r="F18" s="209"/>
      <c r="G18" s="209"/>
      <c r="H18" s="209"/>
      <c r="I18" s="210"/>
    </row>
    <row r="19" spans="1:10" s="141" customFormat="1" x14ac:dyDescent="0.25">
      <c r="A19" s="152" t="s">
        <v>311</v>
      </c>
      <c r="B19" s="153"/>
      <c r="C19" s="153"/>
      <c r="D19" s="163"/>
      <c r="E19" s="169" t="s">
        <v>312</v>
      </c>
      <c r="F19" s="168" t="s">
        <v>322</v>
      </c>
      <c r="G19" s="168"/>
      <c r="H19" s="168" t="s">
        <v>32</v>
      </c>
      <c r="I19" s="192"/>
    </row>
    <row r="20" spans="1:10" s="141" customFormat="1" x14ac:dyDescent="0.25">
      <c r="A20" s="164"/>
      <c r="B20" s="165"/>
      <c r="C20" s="165"/>
      <c r="D20" s="166"/>
      <c r="E20" s="236">
        <f>H21+6</f>
        <v>46</v>
      </c>
      <c r="F20" s="176">
        <v>0.9</v>
      </c>
      <c r="G20" s="176"/>
      <c r="H20" s="184">
        <f>E20*F20</f>
        <v>41.4</v>
      </c>
      <c r="I20" s="193" t="s">
        <v>36</v>
      </c>
    </row>
    <row r="21" spans="1:10" s="141" customFormat="1" x14ac:dyDescent="0.25">
      <c r="A21" s="274" t="s">
        <v>313</v>
      </c>
      <c r="B21" s="275"/>
      <c r="C21" s="275"/>
      <c r="D21" s="276"/>
      <c r="E21" s="235" t="s">
        <v>314</v>
      </c>
      <c r="F21" s="167"/>
      <c r="G21" s="167"/>
      <c r="H21" s="183">
        <f>33+7</f>
        <v>40</v>
      </c>
      <c r="I21" s="190" t="s">
        <v>36</v>
      </c>
    </row>
    <row r="22" spans="1:10" s="141" customFormat="1" x14ac:dyDescent="0.25">
      <c r="A22" s="274" t="s">
        <v>315</v>
      </c>
      <c r="B22" s="275"/>
      <c r="C22" s="275"/>
      <c r="D22" s="276"/>
      <c r="E22" s="235" t="s">
        <v>314</v>
      </c>
      <c r="F22" s="167"/>
      <c r="G22" s="167"/>
      <c r="H22" s="183">
        <f>10+2</f>
        <v>12</v>
      </c>
      <c r="I22" s="192" t="s">
        <v>36</v>
      </c>
    </row>
    <row r="23" spans="1:10" s="141" customFormat="1" x14ac:dyDescent="0.25">
      <c r="A23" s="157" t="s">
        <v>407</v>
      </c>
      <c r="B23" s="158"/>
      <c r="C23" s="158"/>
      <c r="D23" s="159"/>
      <c r="E23" s="237"/>
      <c r="F23" s="238"/>
      <c r="G23" s="238"/>
      <c r="H23" s="238"/>
      <c r="I23" s="190"/>
    </row>
    <row r="24" spans="1:10" s="141" customFormat="1" x14ac:dyDescent="0.25">
      <c r="A24" s="152" t="s">
        <v>409</v>
      </c>
      <c r="B24" s="153"/>
      <c r="C24" s="153"/>
      <c r="D24" s="163"/>
      <c r="E24" s="178" t="s">
        <v>316</v>
      </c>
      <c r="F24" s="179"/>
      <c r="G24" s="179"/>
      <c r="H24" s="179">
        <f>21.43+42+14+15.55</f>
        <v>92.98</v>
      </c>
      <c r="I24" s="192" t="s">
        <v>36</v>
      </c>
    </row>
    <row r="25" spans="1:10" s="141" customFormat="1" x14ac:dyDescent="0.25">
      <c r="A25" s="152"/>
      <c r="B25" s="153"/>
      <c r="C25" s="153"/>
      <c r="D25" s="163"/>
      <c r="E25" s="178" t="s">
        <v>317</v>
      </c>
      <c r="F25" s="179"/>
      <c r="G25" s="179"/>
      <c r="H25" s="179">
        <f>0.1*0.3</f>
        <v>0.03</v>
      </c>
      <c r="I25" s="192" t="s">
        <v>12</v>
      </c>
    </row>
    <row r="26" spans="1:10" s="141" customFormat="1" x14ac:dyDescent="0.25">
      <c r="A26" s="164"/>
      <c r="B26" s="165"/>
      <c r="C26" s="165"/>
      <c r="D26" s="166"/>
      <c r="E26" s="164" t="s">
        <v>318</v>
      </c>
      <c r="F26" s="175"/>
      <c r="G26" s="175"/>
      <c r="H26" s="184">
        <f>H25*H24</f>
        <v>2.7894000000000001</v>
      </c>
      <c r="I26" s="193" t="s">
        <v>33</v>
      </c>
    </row>
    <row r="27" spans="1:10" s="141" customFormat="1" x14ac:dyDescent="0.25">
      <c r="A27" s="152" t="s">
        <v>414</v>
      </c>
      <c r="B27" s="153"/>
      <c r="C27" s="153"/>
      <c r="D27" s="163"/>
      <c r="E27" s="178" t="s">
        <v>410</v>
      </c>
      <c r="F27" s="179"/>
      <c r="G27" s="179"/>
      <c r="H27" s="179">
        <v>6</v>
      </c>
      <c r="I27" s="192" t="s">
        <v>36</v>
      </c>
    </row>
    <row r="28" spans="1:10" s="141" customFormat="1" x14ac:dyDescent="0.25">
      <c r="A28" s="152"/>
      <c r="B28" s="153"/>
      <c r="C28" s="153"/>
      <c r="D28" s="163"/>
      <c r="E28" s="178" t="s">
        <v>415</v>
      </c>
      <c r="F28" s="179"/>
      <c r="G28" s="179"/>
      <c r="H28" s="179">
        <f>0.15*0.4</f>
        <v>0.06</v>
      </c>
      <c r="I28" s="192" t="s">
        <v>12</v>
      </c>
    </row>
    <row r="29" spans="1:10" s="141" customFormat="1" x14ac:dyDescent="0.25">
      <c r="A29" s="164" t="s">
        <v>649</v>
      </c>
      <c r="B29" s="165"/>
      <c r="C29" s="165"/>
      <c r="D29" s="166"/>
      <c r="E29" s="164" t="s">
        <v>318</v>
      </c>
      <c r="F29" s="175"/>
      <c r="G29" s="175"/>
      <c r="H29" s="184">
        <f>(H28*H27)+0.21</f>
        <v>0.56999999999999995</v>
      </c>
      <c r="I29" s="193" t="s">
        <v>33</v>
      </c>
      <c r="J29" s="239"/>
    </row>
    <row r="30" spans="1:10" s="141" customFormat="1" x14ac:dyDescent="0.25">
      <c r="A30" s="157" t="s">
        <v>319</v>
      </c>
      <c r="B30" s="158"/>
      <c r="C30" s="158"/>
      <c r="D30" s="159"/>
      <c r="E30" s="157"/>
      <c r="F30" s="167"/>
      <c r="G30" s="167"/>
      <c r="H30" s="167"/>
      <c r="I30" s="194"/>
    </row>
    <row r="31" spans="1:10" s="141" customFormat="1" x14ac:dyDescent="0.25">
      <c r="A31" s="160" t="s">
        <v>320</v>
      </c>
      <c r="B31" s="161"/>
      <c r="C31" s="161"/>
      <c r="D31" s="162"/>
      <c r="E31" s="160" t="s">
        <v>321</v>
      </c>
      <c r="F31" s="177"/>
      <c r="G31" s="177"/>
      <c r="H31" s="177">
        <f>H24+H27</f>
        <v>98.98</v>
      </c>
      <c r="I31" s="195" t="s">
        <v>36</v>
      </c>
    </row>
    <row r="32" spans="1:10" s="141" customFormat="1" x14ac:dyDescent="0.25">
      <c r="A32" s="152"/>
      <c r="B32" s="153"/>
      <c r="C32" s="153"/>
      <c r="D32" s="163"/>
      <c r="E32" s="152" t="s">
        <v>326</v>
      </c>
      <c r="F32" s="168"/>
      <c r="G32" s="168"/>
      <c r="H32" s="168">
        <f>0.3+0.3+0.1</f>
        <v>0.7</v>
      </c>
      <c r="I32" s="192" t="s">
        <v>36</v>
      </c>
    </row>
    <row r="33" spans="1:9" s="141" customFormat="1" x14ac:dyDescent="0.25">
      <c r="A33" s="152"/>
      <c r="B33" s="153"/>
      <c r="C33" s="153"/>
      <c r="D33" s="163"/>
      <c r="E33" s="173" t="s">
        <v>324</v>
      </c>
      <c r="F33" s="174"/>
      <c r="G33" s="174"/>
      <c r="H33" s="198">
        <f>H31*H32</f>
        <v>69.286000000000001</v>
      </c>
      <c r="I33" s="201" t="s">
        <v>12</v>
      </c>
    </row>
    <row r="34" spans="1:9" s="141" customFormat="1" x14ac:dyDescent="0.25">
      <c r="A34" s="199"/>
      <c r="B34" s="153"/>
      <c r="C34" s="153"/>
      <c r="D34" s="163"/>
      <c r="E34" s="152" t="s">
        <v>325</v>
      </c>
      <c r="F34" s="168"/>
      <c r="G34" s="168"/>
      <c r="H34" s="200">
        <f>H21</f>
        <v>40</v>
      </c>
      <c r="I34" s="192" t="s">
        <v>16</v>
      </c>
    </row>
    <row r="35" spans="1:9" s="141" customFormat="1" x14ac:dyDescent="0.25">
      <c r="A35" s="152"/>
      <c r="B35" s="153"/>
      <c r="C35" s="153"/>
      <c r="D35" s="163"/>
      <c r="E35" s="152" t="s">
        <v>416</v>
      </c>
      <c r="F35" s="168"/>
      <c r="G35" s="168"/>
      <c r="H35" s="200">
        <f>((1.32*0.4))+(0.1*0.1)</f>
        <v>0.53800000000000003</v>
      </c>
      <c r="I35" s="192" t="s">
        <v>12</v>
      </c>
    </row>
    <row r="36" spans="1:9" s="141" customFormat="1" x14ac:dyDescent="0.25">
      <c r="A36" s="152"/>
      <c r="B36" s="153"/>
      <c r="C36" s="153"/>
      <c r="D36" s="163"/>
      <c r="E36" s="173" t="s">
        <v>327</v>
      </c>
      <c r="F36" s="174"/>
      <c r="G36" s="174"/>
      <c r="H36" s="198">
        <f>H34*H35</f>
        <v>21.520000000000003</v>
      </c>
      <c r="I36" s="201" t="s">
        <v>12</v>
      </c>
    </row>
    <row r="37" spans="1:9" s="141" customFormat="1" x14ac:dyDescent="0.25">
      <c r="A37" s="199"/>
      <c r="B37" s="153"/>
      <c r="C37" s="153"/>
      <c r="D37" s="163"/>
      <c r="E37" s="152" t="s">
        <v>329</v>
      </c>
      <c r="F37" s="168"/>
      <c r="G37" s="168"/>
      <c r="H37" s="200">
        <f>H22</f>
        <v>12</v>
      </c>
      <c r="I37" s="192" t="s">
        <v>16</v>
      </c>
    </row>
    <row r="38" spans="1:9" s="141" customFormat="1" x14ac:dyDescent="0.25">
      <c r="A38" s="152"/>
      <c r="B38" s="153"/>
      <c r="C38" s="153"/>
      <c r="D38" s="163"/>
      <c r="E38" s="152" t="s">
        <v>417</v>
      </c>
      <c r="F38" s="168"/>
      <c r="G38" s="168"/>
      <c r="H38" s="200">
        <f>(2.1*0.4)</f>
        <v>0.84000000000000008</v>
      </c>
      <c r="I38" s="192" t="s">
        <v>12</v>
      </c>
    </row>
    <row r="39" spans="1:9" s="141" customFormat="1" x14ac:dyDescent="0.25">
      <c r="A39" s="152"/>
      <c r="B39" s="153"/>
      <c r="C39" s="153"/>
      <c r="D39" s="163"/>
      <c r="E39" s="173" t="s">
        <v>327</v>
      </c>
      <c r="F39" s="174"/>
      <c r="G39" s="174"/>
      <c r="H39" s="198">
        <f>H37*H38</f>
        <v>10.080000000000002</v>
      </c>
      <c r="I39" s="201" t="s">
        <v>12</v>
      </c>
    </row>
    <row r="40" spans="1:9" s="141" customFormat="1" x14ac:dyDescent="0.25">
      <c r="A40" s="152"/>
      <c r="B40" s="153"/>
      <c r="C40" s="153"/>
      <c r="D40" s="163"/>
      <c r="E40" s="152" t="s">
        <v>328</v>
      </c>
      <c r="F40" s="168"/>
      <c r="G40" s="168"/>
      <c r="H40" s="184">
        <f>H33+H36+H39</f>
        <v>100.88600000000001</v>
      </c>
      <c r="I40" s="192" t="s">
        <v>12</v>
      </c>
    </row>
    <row r="41" spans="1:9" s="141" customFormat="1" x14ac:dyDescent="0.25">
      <c r="A41" s="157" t="s">
        <v>323</v>
      </c>
      <c r="B41" s="158"/>
      <c r="C41" s="158"/>
      <c r="D41" s="159"/>
      <c r="E41" s="157" t="s">
        <v>330</v>
      </c>
      <c r="F41" s="167"/>
      <c r="G41" s="167"/>
      <c r="H41" s="202">
        <f>H40</f>
        <v>100.88600000000001</v>
      </c>
      <c r="I41" s="203" t="s">
        <v>12</v>
      </c>
    </row>
    <row r="42" spans="1:9" s="141" customFormat="1" x14ac:dyDescent="0.25">
      <c r="A42" s="152" t="s">
        <v>333</v>
      </c>
      <c r="B42" s="153"/>
      <c r="C42" s="153"/>
      <c r="D42" s="163"/>
      <c r="E42" s="152" t="s">
        <v>418</v>
      </c>
      <c r="F42" s="168"/>
      <c r="G42" s="168"/>
      <c r="H42" s="168">
        <f>H24</f>
        <v>92.98</v>
      </c>
      <c r="I42" s="192" t="s">
        <v>36</v>
      </c>
    </row>
    <row r="43" spans="1:9" s="141" customFormat="1" x14ac:dyDescent="0.25">
      <c r="A43" s="152"/>
      <c r="B43" s="153"/>
      <c r="C43" s="153"/>
      <c r="D43" s="163"/>
      <c r="E43" s="152" t="s">
        <v>332</v>
      </c>
      <c r="F43" s="168"/>
      <c r="G43" s="168"/>
      <c r="H43" s="168">
        <v>1.22</v>
      </c>
      <c r="I43" s="192" t="s">
        <v>36</v>
      </c>
    </row>
    <row r="44" spans="1:9" s="141" customFormat="1" x14ac:dyDescent="0.25">
      <c r="A44" s="164"/>
      <c r="B44" s="165"/>
      <c r="C44" s="165"/>
      <c r="D44" s="166"/>
      <c r="E44" s="164" t="s">
        <v>335</v>
      </c>
      <c r="F44" s="175"/>
      <c r="G44" s="175"/>
      <c r="H44" s="204">
        <f>H42*H43</f>
        <v>113.43560000000001</v>
      </c>
      <c r="I44" s="193" t="s">
        <v>12</v>
      </c>
    </row>
    <row r="45" spans="1:9" s="141" customFormat="1" x14ac:dyDescent="0.25">
      <c r="A45" s="152" t="s">
        <v>334</v>
      </c>
      <c r="B45" s="153"/>
      <c r="C45" s="153"/>
      <c r="D45" s="163"/>
      <c r="E45" s="152" t="s">
        <v>418</v>
      </c>
      <c r="F45" s="168"/>
      <c r="G45" s="168"/>
      <c r="H45" s="168">
        <f>H42</f>
        <v>92.98</v>
      </c>
      <c r="I45" s="192" t="s">
        <v>36</v>
      </c>
    </row>
    <row r="46" spans="1:9" s="141" customFormat="1" x14ac:dyDescent="0.25">
      <c r="A46" s="152"/>
      <c r="B46" s="153"/>
      <c r="C46" s="153"/>
      <c r="D46" s="163"/>
      <c r="E46" s="152" t="s">
        <v>314</v>
      </c>
      <c r="F46" s="168"/>
      <c r="G46" s="168"/>
      <c r="H46" s="168">
        <v>3</v>
      </c>
      <c r="I46" s="192" t="s">
        <v>419</v>
      </c>
    </row>
    <row r="47" spans="1:9" s="141" customFormat="1" x14ac:dyDescent="0.25">
      <c r="A47" s="164"/>
      <c r="B47" s="165"/>
      <c r="C47" s="165"/>
      <c r="D47" s="166"/>
      <c r="E47" s="164" t="s">
        <v>336</v>
      </c>
      <c r="F47" s="175"/>
      <c r="G47" s="175"/>
      <c r="H47" s="204">
        <f>H45*H46</f>
        <v>278.94</v>
      </c>
      <c r="I47" s="193" t="s">
        <v>36</v>
      </c>
    </row>
    <row r="48" spans="1:9" s="141" customFormat="1" x14ac:dyDescent="0.25">
      <c r="A48" s="160" t="s">
        <v>337</v>
      </c>
      <c r="B48" s="161"/>
      <c r="C48" s="161"/>
      <c r="D48" s="162"/>
      <c r="E48" s="160" t="s">
        <v>332</v>
      </c>
      <c r="F48" s="177"/>
      <c r="G48" s="177"/>
      <c r="H48" s="177">
        <v>1.62</v>
      </c>
      <c r="I48" s="191" t="s">
        <v>36</v>
      </c>
    </row>
    <row r="49" spans="1:10" s="141" customFormat="1" x14ac:dyDescent="0.25">
      <c r="A49" s="152"/>
      <c r="B49" s="153"/>
      <c r="C49" s="153"/>
      <c r="D49" s="163"/>
      <c r="E49" s="152" t="s">
        <v>338</v>
      </c>
      <c r="F49" s="168"/>
      <c r="G49" s="168"/>
      <c r="H49" s="168">
        <v>4.55</v>
      </c>
      <c r="I49" s="192" t="s">
        <v>36</v>
      </c>
    </row>
    <row r="50" spans="1:10" s="141" customFormat="1" x14ac:dyDescent="0.25">
      <c r="A50" s="164"/>
      <c r="B50" s="165"/>
      <c r="C50" s="165"/>
      <c r="D50" s="166"/>
      <c r="E50" s="164" t="s">
        <v>339</v>
      </c>
      <c r="F50" s="175"/>
      <c r="G50" s="175"/>
      <c r="H50" s="204">
        <f>H48*H49</f>
        <v>7.3710000000000004</v>
      </c>
      <c r="I50" s="193" t="s">
        <v>12</v>
      </c>
    </row>
    <row r="51" spans="1:10" s="141" customFormat="1" ht="15.75" thickBot="1" x14ac:dyDescent="0.3">
      <c r="A51" s="170" t="s">
        <v>341</v>
      </c>
      <c r="B51" s="171"/>
      <c r="C51" s="171"/>
      <c r="D51" s="172"/>
      <c r="E51" s="170"/>
      <c r="F51" s="211"/>
      <c r="G51" s="211"/>
      <c r="H51" s="211">
        <v>1</v>
      </c>
      <c r="I51" s="212" t="s">
        <v>340</v>
      </c>
    </row>
    <row r="52" spans="1:10" s="146" customFormat="1" x14ac:dyDescent="0.25">
      <c r="A52" s="205" t="s">
        <v>342</v>
      </c>
      <c r="B52" s="206"/>
      <c r="C52" s="206"/>
      <c r="D52" s="207"/>
      <c r="E52" s="205"/>
      <c r="F52" s="209"/>
      <c r="G52" s="209"/>
      <c r="H52" s="209"/>
      <c r="I52" s="210"/>
    </row>
    <row r="53" spans="1:10" s="141" customFormat="1" x14ac:dyDescent="0.25">
      <c r="A53" s="164" t="s">
        <v>343</v>
      </c>
      <c r="B53" s="165"/>
      <c r="C53" s="165"/>
      <c r="D53" s="166"/>
      <c r="E53" s="164"/>
      <c r="F53" s="175"/>
      <c r="G53" s="175"/>
      <c r="H53" s="175"/>
      <c r="I53" s="193"/>
      <c r="J53" s="146"/>
    </row>
    <row r="54" spans="1:10" s="141" customFormat="1" x14ac:dyDescent="0.25">
      <c r="A54" s="160" t="s">
        <v>344</v>
      </c>
      <c r="B54" s="161"/>
      <c r="C54" s="161"/>
      <c r="D54" s="162"/>
      <c r="E54" s="160" t="s">
        <v>345</v>
      </c>
      <c r="F54" s="177"/>
      <c r="G54" s="177"/>
      <c r="H54" s="177"/>
      <c r="I54" s="191"/>
      <c r="J54" s="146"/>
    </row>
    <row r="55" spans="1:10" s="141" customFormat="1" x14ac:dyDescent="0.25">
      <c r="A55" s="164"/>
      <c r="B55" s="165"/>
      <c r="C55" s="165"/>
      <c r="D55" s="166"/>
      <c r="E55" s="164" t="s">
        <v>346</v>
      </c>
      <c r="F55" s="175"/>
      <c r="G55" s="175"/>
      <c r="H55" s="204">
        <v>0.53</v>
      </c>
      <c r="I55" s="193" t="s">
        <v>33</v>
      </c>
      <c r="J55" s="146"/>
    </row>
    <row r="56" spans="1:10" s="141" customFormat="1" x14ac:dyDescent="0.25">
      <c r="A56" s="160" t="s">
        <v>347</v>
      </c>
      <c r="B56" s="161"/>
      <c r="C56" s="161"/>
      <c r="D56" s="162"/>
      <c r="E56" s="160" t="s">
        <v>345</v>
      </c>
      <c r="F56" s="177"/>
      <c r="G56" s="177"/>
      <c r="H56" s="177"/>
      <c r="I56" s="191"/>
      <c r="J56" s="146"/>
    </row>
    <row r="57" spans="1:10" s="141" customFormat="1" x14ac:dyDescent="0.25">
      <c r="A57" s="164"/>
      <c r="B57" s="165"/>
      <c r="C57" s="165"/>
      <c r="D57" s="166"/>
      <c r="E57" s="164" t="s">
        <v>348</v>
      </c>
      <c r="F57" s="175"/>
      <c r="G57" s="175"/>
      <c r="H57" s="204">
        <v>0.59</v>
      </c>
      <c r="I57" s="193" t="s">
        <v>33</v>
      </c>
      <c r="J57" s="146"/>
    </row>
    <row r="58" spans="1:10" s="141" customFormat="1" x14ac:dyDescent="0.25">
      <c r="A58" s="157" t="s">
        <v>349</v>
      </c>
      <c r="B58" s="158"/>
      <c r="C58" s="158"/>
      <c r="D58" s="159"/>
      <c r="E58" s="157" t="s">
        <v>423</v>
      </c>
      <c r="F58" s="167"/>
      <c r="G58" s="167"/>
      <c r="H58" s="213">
        <v>1.98</v>
      </c>
      <c r="I58" s="190" t="s">
        <v>12</v>
      </c>
      <c r="J58" s="146"/>
    </row>
    <row r="59" spans="1:10" s="141" customFormat="1" x14ac:dyDescent="0.25">
      <c r="A59" s="160" t="s">
        <v>350</v>
      </c>
      <c r="B59" s="161"/>
      <c r="C59" s="161"/>
      <c r="D59" s="162"/>
      <c r="E59" s="160" t="s">
        <v>331</v>
      </c>
      <c r="F59" s="177"/>
      <c r="G59" s="177"/>
      <c r="H59" s="177">
        <f>(3.35+3.35+1.85+1.85+1.85)*2.6</f>
        <v>31.85</v>
      </c>
      <c r="I59" s="191" t="s">
        <v>12</v>
      </c>
    </row>
    <row r="60" spans="1:10" s="141" customFormat="1" x14ac:dyDescent="0.25">
      <c r="A60" s="152"/>
      <c r="B60" s="153"/>
      <c r="C60" s="153"/>
      <c r="D60" s="163"/>
      <c r="E60" s="152" t="s">
        <v>55</v>
      </c>
      <c r="F60" s="168"/>
      <c r="G60" s="168"/>
      <c r="H60" s="215">
        <f>H71+H72</f>
        <v>4</v>
      </c>
      <c r="I60" s="192" t="s">
        <v>12</v>
      </c>
    </row>
    <row r="61" spans="1:10" s="141" customFormat="1" x14ac:dyDescent="0.25">
      <c r="A61" s="164"/>
      <c r="B61" s="165"/>
      <c r="C61" s="165"/>
      <c r="D61" s="166"/>
      <c r="E61" s="164" t="s">
        <v>32</v>
      </c>
      <c r="F61" s="175"/>
      <c r="G61" s="175"/>
      <c r="H61" s="233">
        <f>H59-H60</f>
        <v>27.85</v>
      </c>
      <c r="I61" s="193" t="s">
        <v>12</v>
      </c>
    </row>
    <row r="62" spans="1:10" s="141" customFormat="1" x14ac:dyDescent="0.25">
      <c r="A62" s="157" t="s">
        <v>351</v>
      </c>
      <c r="B62" s="158"/>
      <c r="C62" s="158"/>
      <c r="D62" s="159"/>
      <c r="E62" s="157" t="s">
        <v>352</v>
      </c>
      <c r="F62" s="167"/>
      <c r="G62" s="167"/>
      <c r="H62" s="202">
        <v>7.2</v>
      </c>
      <c r="I62" s="190" t="s">
        <v>12</v>
      </c>
    </row>
    <row r="63" spans="1:10" s="141" customFormat="1" x14ac:dyDescent="0.25">
      <c r="A63" s="157" t="s">
        <v>353</v>
      </c>
      <c r="B63" s="158"/>
      <c r="C63" s="158"/>
      <c r="D63" s="159"/>
      <c r="E63" s="157" t="s">
        <v>352</v>
      </c>
      <c r="F63" s="167"/>
      <c r="G63" s="167"/>
      <c r="H63" s="202">
        <v>7.2</v>
      </c>
      <c r="I63" s="190" t="s">
        <v>12</v>
      </c>
    </row>
    <row r="64" spans="1:10" s="141" customFormat="1" x14ac:dyDescent="0.25">
      <c r="A64" s="164" t="s">
        <v>354</v>
      </c>
      <c r="B64" s="165"/>
      <c r="C64" s="165"/>
      <c r="D64" s="166"/>
      <c r="E64" s="164" t="s">
        <v>355</v>
      </c>
      <c r="F64" s="175"/>
      <c r="G64" s="175"/>
      <c r="H64" s="202">
        <v>3.05</v>
      </c>
      <c r="I64" s="193" t="s">
        <v>36</v>
      </c>
    </row>
    <row r="65" spans="1:9" s="141" customFormat="1" x14ac:dyDescent="0.25">
      <c r="A65" s="157" t="s">
        <v>356</v>
      </c>
      <c r="B65" s="158"/>
      <c r="C65" s="158"/>
      <c r="D65" s="159"/>
      <c r="E65" s="157" t="s">
        <v>321</v>
      </c>
      <c r="F65" s="167"/>
      <c r="G65" s="167"/>
      <c r="H65" s="202">
        <f>(3.35+3.35+1.85+1.85+1.85)</f>
        <v>12.25</v>
      </c>
      <c r="I65" s="190" t="s">
        <v>36</v>
      </c>
    </row>
    <row r="66" spans="1:9" s="141" customFormat="1" x14ac:dyDescent="0.25">
      <c r="A66" s="157" t="s">
        <v>357</v>
      </c>
      <c r="B66" s="158"/>
      <c r="C66" s="158"/>
      <c r="D66" s="159"/>
      <c r="E66" s="157"/>
      <c r="F66" s="167"/>
      <c r="G66" s="167"/>
      <c r="H66" s="167"/>
      <c r="I66" s="190"/>
    </row>
    <row r="67" spans="1:9" s="141" customFormat="1" x14ac:dyDescent="0.25">
      <c r="A67" s="157" t="s">
        <v>358</v>
      </c>
      <c r="B67" s="158"/>
      <c r="C67" s="158"/>
      <c r="D67" s="159"/>
      <c r="E67" s="157" t="s">
        <v>375</v>
      </c>
      <c r="F67" s="167"/>
      <c r="G67" s="167"/>
      <c r="H67" s="202">
        <f>(H61*2)+7.2</f>
        <v>62.900000000000006</v>
      </c>
      <c r="I67" s="190" t="s">
        <v>12</v>
      </c>
    </row>
    <row r="68" spans="1:9" s="141" customFormat="1" x14ac:dyDescent="0.25">
      <c r="A68" s="160" t="s">
        <v>359</v>
      </c>
      <c r="B68" s="161"/>
      <c r="C68" s="161"/>
      <c r="D68" s="162"/>
      <c r="E68" s="160" t="s">
        <v>360</v>
      </c>
      <c r="F68" s="177"/>
      <c r="G68" s="177"/>
      <c r="H68" s="177">
        <f>1.85+1.85+1.85+1.85+1.2+1.2+1.7+1.7</f>
        <v>13.199999999999998</v>
      </c>
      <c r="I68" s="191" t="s">
        <v>12</v>
      </c>
    </row>
    <row r="69" spans="1:9" s="141" customFormat="1" x14ac:dyDescent="0.25">
      <c r="A69" s="152"/>
      <c r="B69" s="153"/>
      <c r="C69" s="153"/>
      <c r="D69" s="163"/>
      <c r="E69" s="152" t="s">
        <v>55</v>
      </c>
      <c r="F69" s="168"/>
      <c r="G69" s="168"/>
      <c r="H69" s="168">
        <f>H60</f>
        <v>4</v>
      </c>
      <c r="I69" s="192" t="s">
        <v>12</v>
      </c>
    </row>
    <row r="70" spans="1:9" s="141" customFormat="1" x14ac:dyDescent="0.25">
      <c r="A70" s="164"/>
      <c r="B70" s="165"/>
      <c r="C70" s="165"/>
      <c r="D70" s="166"/>
      <c r="E70" s="164" t="s">
        <v>32</v>
      </c>
      <c r="F70" s="175"/>
      <c r="G70" s="175"/>
      <c r="H70" s="233">
        <f>H68-H69</f>
        <v>9.1999999999999975</v>
      </c>
      <c r="I70" s="193" t="s">
        <v>12</v>
      </c>
    </row>
    <row r="71" spans="1:9" s="141" customFormat="1" x14ac:dyDescent="0.25">
      <c r="A71" s="157" t="s">
        <v>361</v>
      </c>
      <c r="B71" s="158"/>
      <c r="C71" s="158"/>
      <c r="D71" s="159"/>
      <c r="E71" s="157" t="s">
        <v>362</v>
      </c>
      <c r="F71" s="167"/>
      <c r="G71" s="167"/>
      <c r="H71" s="202">
        <f>(0.9*2.1)+(0.7*2.1)</f>
        <v>3.3600000000000003</v>
      </c>
      <c r="I71" s="190" t="s">
        <v>12</v>
      </c>
    </row>
    <row r="72" spans="1:9" s="141" customFormat="1" x14ac:dyDescent="0.25">
      <c r="A72" s="157" t="s">
        <v>363</v>
      </c>
      <c r="B72" s="158"/>
      <c r="C72" s="158"/>
      <c r="D72" s="159"/>
      <c r="E72" s="157" t="s">
        <v>364</v>
      </c>
      <c r="F72" s="167"/>
      <c r="G72" s="167"/>
      <c r="H72" s="202">
        <f>(0.8*0.4)*2</f>
        <v>0.64000000000000012</v>
      </c>
      <c r="I72" s="190" t="s">
        <v>12</v>
      </c>
    </row>
    <row r="73" spans="1:9" s="141" customFormat="1" x14ac:dyDescent="0.25">
      <c r="A73" s="157" t="s">
        <v>365</v>
      </c>
      <c r="B73" s="158"/>
      <c r="C73" s="158"/>
      <c r="D73" s="159"/>
      <c r="E73" s="157"/>
      <c r="F73" s="167"/>
      <c r="G73" s="167"/>
      <c r="H73" s="167"/>
      <c r="I73" s="190"/>
    </row>
    <row r="74" spans="1:9" s="141" customFormat="1" x14ac:dyDescent="0.25">
      <c r="A74" s="157" t="s">
        <v>366</v>
      </c>
      <c r="B74" s="158"/>
      <c r="C74" s="158"/>
      <c r="D74" s="159"/>
      <c r="E74" s="157" t="s">
        <v>367</v>
      </c>
      <c r="F74" s="167"/>
      <c r="G74" s="167"/>
      <c r="H74" s="202">
        <f>7.2*0.06</f>
        <v>0.432</v>
      </c>
      <c r="I74" s="190" t="s">
        <v>33</v>
      </c>
    </row>
    <row r="75" spans="1:9" s="141" customFormat="1" x14ac:dyDescent="0.25">
      <c r="A75" s="157" t="s">
        <v>368</v>
      </c>
      <c r="B75" s="158"/>
      <c r="C75" s="158"/>
      <c r="D75" s="159"/>
      <c r="E75" s="157" t="s">
        <v>339</v>
      </c>
      <c r="F75" s="167"/>
      <c r="G75" s="167"/>
      <c r="H75" s="202">
        <v>7.2</v>
      </c>
      <c r="I75" s="190" t="s">
        <v>12</v>
      </c>
    </row>
    <row r="76" spans="1:9" s="141" customFormat="1" x14ac:dyDescent="0.25">
      <c r="A76" s="160" t="s">
        <v>369</v>
      </c>
      <c r="B76" s="161"/>
      <c r="C76" s="161"/>
      <c r="D76" s="162"/>
      <c r="E76" s="160"/>
      <c r="F76" s="177"/>
      <c r="G76" s="177"/>
      <c r="H76" s="177"/>
      <c r="I76" s="191"/>
    </row>
    <row r="77" spans="1:9" s="141" customFormat="1" x14ac:dyDescent="0.25">
      <c r="A77" s="160" t="s">
        <v>370</v>
      </c>
      <c r="B77" s="161"/>
      <c r="C77" s="161"/>
      <c r="D77" s="162"/>
      <c r="E77" s="160"/>
      <c r="F77" s="177"/>
      <c r="G77" s="177"/>
      <c r="H77" s="177"/>
      <c r="I77" s="191"/>
    </row>
    <row r="78" spans="1:9" s="141" customFormat="1" x14ac:dyDescent="0.25">
      <c r="A78" s="160" t="s">
        <v>371</v>
      </c>
      <c r="B78" s="161"/>
      <c r="C78" s="161"/>
      <c r="D78" s="162"/>
      <c r="E78" s="160"/>
      <c r="F78" s="177"/>
      <c r="G78" s="177"/>
      <c r="H78" s="177"/>
      <c r="I78" s="191"/>
    </row>
    <row r="79" spans="1:9" s="141" customFormat="1" x14ac:dyDescent="0.25">
      <c r="A79" s="157" t="s">
        <v>372</v>
      </c>
      <c r="B79" s="158"/>
      <c r="C79" s="158"/>
      <c r="D79" s="159"/>
      <c r="E79" s="157"/>
      <c r="F79" s="167"/>
      <c r="G79" s="167"/>
      <c r="H79" s="167"/>
      <c r="I79" s="190"/>
    </row>
    <row r="80" spans="1:9" s="141" customFormat="1" x14ac:dyDescent="0.25">
      <c r="A80" s="157" t="s">
        <v>373</v>
      </c>
      <c r="B80" s="158"/>
      <c r="C80" s="158"/>
      <c r="D80" s="159"/>
      <c r="E80" s="157" t="s">
        <v>497</v>
      </c>
      <c r="F80" s="167"/>
      <c r="G80" s="167"/>
      <c r="H80" s="202">
        <f>H67-H70</f>
        <v>53.70000000000001</v>
      </c>
      <c r="I80" s="190" t="s">
        <v>12</v>
      </c>
    </row>
    <row r="81" spans="1:9" s="141" customFormat="1" ht="15.75" thickBot="1" x14ac:dyDescent="0.3">
      <c r="A81" s="157" t="s">
        <v>374</v>
      </c>
      <c r="B81" s="158"/>
      <c r="C81" s="158"/>
      <c r="D81" s="159"/>
      <c r="E81" s="157"/>
      <c r="F81" s="167"/>
      <c r="G81" s="167"/>
      <c r="H81" s="202">
        <f>H80</f>
        <v>53.70000000000001</v>
      </c>
      <c r="I81" s="190" t="s">
        <v>12</v>
      </c>
    </row>
    <row r="82" spans="1:9" s="146" customFormat="1" x14ac:dyDescent="0.25">
      <c r="A82" s="205" t="s">
        <v>377</v>
      </c>
      <c r="B82" s="206"/>
      <c r="C82" s="206"/>
      <c r="D82" s="207"/>
      <c r="E82" s="205"/>
      <c r="F82" s="209"/>
      <c r="G82" s="209"/>
      <c r="H82" s="209"/>
      <c r="I82" s="210"/>
    </row>
    <row r="83" spans="1:9" s="141" customFormat="1" x14ac:dyDescent="0.25">
      <c r="A83" s="160" t="s">
        <v>378</v>
      </c>
      <c r="B83" s="161"/>
      <c r="C83" s="161"/>
      <c r="D83" s="162"/>
      <c r="E83" s="160" t="s">
        <v>498</v>
      </c>
      <c r="F83" s="177"/>
      <c r="G83" s="177"/>
      <c r="H83" s="177">
        <f>63.5*0.2</f>
        <v>12.700000000000001</v>
      </c>
      <c r="I83" s="191"/>
    </row>
    <row r="84" spans="1:9" s="141" customFormat="1" x14ac:dyDescent="0.25">
      <c r="A84" s="152"/>
      <c r="B84" s="153"/>
      <c r="C84" s="153"/>
      <c r="D84" s="163"/>
      <c r="E84" s="152" t="s">
        <v>499</v>
      </c>
      <c r="F84" s="168"/>
      <c r="G84" s="168"/>
      <c r="H84" s="168">
        <f>11*0.8*0.6</f>
        <v>5.28</v>
      </c>
      <c r="I84" s="192"/>
    </row>
    <row r="85" spans="1:9" s="141" customFormat="1" x14ac:dyDescent="0.25">
      <c r="A85" s="164"/>
      <c r="B85" s="165"/>
      <c r="C85" s="165"/>
      <c r="D85" s="166"/>
      <c r="E85" s="164"/>
      <c r="F85" s="175"/>
      <c r="G85" s="175"/>
      <c r="H85" s="175">
        <f>H83+H84</f>
        <v>17.98</v>
      </c>
      <c r="I85" s="193"/>
    </row>
    <row r="86" spans="1:9" s="141" customFormat="1" x14ac:dyDescent="0.25">
      <c r="A86" s="160" t="s">
        <v>379</v>
      </c>
      <c r="B86" s="161"/>
      <c r="C86" s="161"/>
      <c r="D86" s="162"/>
      <c r="E86" s="216" t="s">
        <v>380</v>
      </c>
      <c r="F86" s="217"/>
      <c r="G86" s="217" t="s">
        <v>381</v>
      </c>
      <c r="H86" s="177"/>
      <c r="I86" s="191"/>
    </row>
    <row r="87" spans="1:9" s="141" customFormat="1" x14ac:dyDescent="0.25">
      <c r="A87" s="164"/>
      <c r="B87" s="165"/>
      <c r="C87" s="165"/>
      <c r="D87" s="166"/>
      <c r="E87" s="240">
        <v>25</v>
      </c>
      <c r="F87" s="219" t="s">
        <v>382</v>
      </c>
      <c r="G87" s="220">
        <v>1.2</v>
      </c>
      <c r="H87" s="233">
        <f>E87*G87</f>
        <v>30</v>
      </c>
      <c r="I87" s="193" t="s">
        <v>36</v>
      </c>
    </row>
    <row r="88" spans="1:9" s="141" customFormat="1" x14ac:dyDescent="0.25">
      <c r="A88" s="157" t="s">
        <v>383</v>
      </c>
      <c r="B88" s="158"/>
      <c r="C88" s="158"/>
      <c r="D88" s="159"/>
      <c r="E88" s="157" t="s">
        <v>384</v>
      </c>
      <c r="F88" s="167"/>
      <c r="G88" s="167"/>
      <c r="H88" s="202">
        <f>0.1*0.25*63.5</f>
        <v>1.5875000000000001</v>
      </c>
      <c r="I88" s="190" t="s">
        <v>33</v>
      </c>
    </row>
    <row r="89" spans="1:9" s="141" customFormat="1" x14ac:dyDescent="0.25">
      <c r="A89" s="160" t="s">
        <v>385</v>
      </c>
      <c r="B89" s="161"/>
      <c r="C89" s="161"/>
      <c r="D89" s="162"/>
      <c r="E89" s="160" t="s">
        <v>321</v>
      </c>
      <c r="F89" s="177"/>
      <c r="G89" s="177" t="s">
        <v>332</v>
      </c>
      <c r="H89" s="177"/>
      <c r="I89" s="191"/>
    </row>
    <row r="90" spans="1:9" s="141" customFormat="1" x14ac:dyDescent="0.25">
      <c r="A90" s="164"/>
      <c r="B90" s="165"/>
      <c r="C90" s="165"/>
      <c r="D90" s="166"/>
      <c r="E90" s="164">
        <v>63.5</v>
      </c>
      <c r="F90" s="219" t="s">
        <v>382</v>
      </c>
      <c r="G90" s="175">
        <v>1.2</v>
      </c>
      <c r="H90" s="233">
        <f>E90*G90</f>
        <v>76.2</v>
      </c>
      <c r="I90" s="193" t="s">
        <v>12</v>
      </c>
    </row>
    <row r="91" spans="1:9" s="141" customFormat="1" x14ac:dyDescent="0.25">
      <c r="A91" s="160" t="s">
        <v>386</v>
      </c>
      <c r="B91" s="161"/>
      <c r="C91" s="161"/>
      <c r="D91" s="162"/>
      <c r="E91" s="242" t="s">
        <v>500</v>
      </c>
      <c r="F91" s="243"/>
      <c r="G91" s="244"/>
      <c r="H91" s="244"/>
      <c r="I91" s="245"/>
    </row>
    <row r="92" spans="1:9" s="141" customFormat="1" x14ac:dyDescent="0.25">
      <c r="A92" s="164"/>
      <c r="B92" s="165"/>
      <c r="C92" s="165"/>
      <c r="D92" s="166"/>
      <c r="E92" s="246" t="s">
        <v>501</v>
      </c>
      <c r="F92" s="247"/>
      <c r="G92" s="241"/>
      <c r="H92" s="241">
        <f>930*0.0084</f>
        <v>7.8119999999999994</v>
      </c>
      <c r="I92" s="248"/>
    </row>
    <row r="93" spans="1:9" s="141" customFormat="1" x14ac:dyDescent="0.25">
      <c r="A93" s="160" t="s">
        <v>387</v>
      </c>
      <c r="B93" s="161"/>
      <c r="C93" s="161"/>
      <c r="D93" s="162"/>
      <c r="E93" s="160" t="s">
        <v>503</v>
      </c>
      <c r="F93" s="221"/>
      <c r="G93" s="177"/>
      <c r="H93" s="177"/>
      <c r="I93" s="191"/>
    </row>
    <row r="94" spans="1:9" s="141" customFormat="1" x14ac:dyDescent="0.25">
      <c r="A94" s="164"/>
      <c r="B94" s="165"/>
      <c r="C94" s="165"/>
      <c r="D94" s="166"/>
      <c r="E94" s="218"/>
      <c r="F94" s="222"/>
      <c r="G94" s="220"/>
      <c r="H94" s="233">
        <f>H90</f>
        <v>76.2</v>
      </c>
      <c r="I94" s="193" t="s">
        <v>12</v>
      </c>
    </row>
    <row r="95" spans="1:9" s="141" customFormat="1" ht="15.75" thickBot="1" x14ac:dyDescent="0.3">
      <c r="A95" s="170" t="s">
        <v>388</v>
      </c>
      <c r="B95" s="171"/>
      <c r="C95" s="171"/>
      <c r="D95" s="172"/>
      <c r="E95" s="170" t="s">
        <v>503</v>
      </c>
      <c r="F95" s="211"/>
      <c r="G95" s="211"/>
      <c r="H95" s="234">
        <f>H94</f>
        <v>76.2</v>
      </c>
      <c r="I95" s="212" t="s">
        <v>12</v>
      </c>
    </row>
    <row r="96" spans="1:9" s="146" customFormat="1" x14ac:dyDescent="0.25">
      <c r="A96" s="205" t="s">
        <v>389</v>
      </c>
      <c r="B96" s="206"/>
      <c r="C96" s="206"/>
      <c r="D96" s="207"/>
      <c r="E96" s="205"/>
      <c r="F96" s="209"/>
      <c r="G96" s="209"/>
      <c r="H96" s="209"/>
      <c r="I96" s="210"/>
    </row>
    <row r="97" spans="1:9" s="141" customFormat="1" x14ac:dyDescent="0.25">
      <c r="A97" s="160" t="s">
        <v>504</v>
      </c>
      <c r="B97" s="161"/>
      <c r="C97" s="161"/>
      <c r="D97" s="162"/>
      <c r="E97" s="160" t="s">
        <v>513</v>
      </c>
      <c r="F97" s="177"/>
      <c r="G97" s="177"/>
      <c r="H97" s="202">
        <f>74.5*0.1*0.6</f>
        <v>4.47</v>
      </c>
      <c r="I97" s="191" t="s">
        <v>33</v>
      </c>
    </row>
    <row r="98" spans="1:9" s="141" customFormat="1" x14ac:dyDescent="0.25">
      <c r="A98" s="157" t="s">
        <v>505</v>
      </c>
      <c r="B98" s="158"/>
      <c r="C98" s="158"/>
      <c r="D98" s="159"/>
      <c r="E98" s="157" t="s">
        <v>390</v>
      </c>
      <c r="F98" s="167"/>
      <c r="G98" s="167"/>
      <c r="H98" s="202">
        <f>63.5+11</f>
        <v>74.5</v>
      </c>
      <c r="I98" s="190" t="s">
        <v>36</v>
      </c>
    </row>
    <row r="99" spans="1:9" s="141" customFormat="1" x14ac:dyDescent="0.25">
      <c r="A99" s="157" t="s">
        <v>506</v>
      </c>
      <c r="B99" s="158"/>
      <c r="C99" s="158"/>
      <c r="D99" s="159"/>
    </row>
    <row r="100" spans="1:9" s="141" customFormat="1" x14ac:dyDescent="0.25">
      <c r="A100" s="157" t="s">
        <v>507</v>
      </c>
      <c r="B100" s="158"/>
      <c r="C100" s="158"/>
      <c r="D100" s="159"/>
      <c r="E100" s="157" t="s">
        <v>512</v>
      </c>
      <c r="F100" s="167"/>
      <c r="G100" s="167"/>
      <c r="H100" s="249">
        <f>28.48</f>
        <v>28.48</v>
      </c>
      <c r="I100" s="190" t="s">
        <v>33</v>
      </c>
    </row>
    <row r="101" spans="1:9" s="141" customFormat="1" x14ac:dyDescent="0.25">
      <c r="A101" s="152" t="s">
        <v>508</v>
      </c>
      <c r="B101" s="153"/>
      <c r="C101" s="153"/>
      <c r="D101" s="163"/>
      <c r="E101" s="160" t="s">
        <v>514</v>
      </c>
      <c r="F101" s="177"/>
      <c r="G101" s="177"/>
      <c r="H101" s="250">
        <f>11*0.6*0.8</f>
        <v>5.28</v>
      </c>
      <c r="I101" s="191"/>
    </row>
    <row r="102" spans="1:9" s="141" customFormat="1" x14ac:dyDescent="0.25">
      <c r="A102" s="152"/>
      <c r="B102" s="153"/>
      <c r="C102" s="153"/>
      <c r="D102" s="163"/>
      <c r="E102" s="152"/>
      <c r="F102" s="168"/>
      <c r="G102" s="168"/>
      <c r="H102" s="168"/>
      <c r="I102" s="192"/>
    </row>
    <row r="103" spans="1:9" s="141" customFormat="1" x14ac:dyDescent="0.25">
      <c r="A103" s="164"/>
      <c r="B103" s="165"/>
      <c r="C103" s="165"/>
      <c r="D103" s="166"/>
      <c r="E103" s="164"/>
      <c r="F103" s="175"/>
      <c r="G103" s="175"/>
      <c r="H103" s="175"/>
      <c r="I103" s="193"/>
    </row>
    <row r="104" spans="1:9" s="141" customFormat="1" x14ac:dyDescent="0.25">
      <c r="A104" s="160" t="s">
        <v>509</v>
      </c>
      <c r="B104" s="161"/>
      <c r="C104" s="161"/>
      <c r="D104" s="162"/>
      <c r="E104" s="160" t="s">
        <v>391</v>
      </c>
      <c r="F104" s="177"/>
      <c r="G104" s="177" t="s">
        <v>392</v>
      </c>
      <c r="H104" s="177"/>
      <c r="I104" s="191"/>
    </row>
    <row r="105" spans="1:9" s="141" customFormat="1" x14ac:dyDescent="0.25">
      <c r="A105" s="164"/>
      <c r="B105" s="165"/>
      <c r="C105" s="165"/>
      <c r="D105" s="166"/>
      <c r="E105" s="164">
        <f>H98</f>
        <v>74.5</v>
      </c>
      <c r="F105" s="175"/>
      <c r="G105" s="175">
        <v>0.4</v>
      </c>
      <c r="H105" s="233">
        <f>E105*G105</f>
        <v>29.8</v>
      </c>
      <c r="I105" s="193" t="s">
        <v>12</v>
      </c>
    </row>
    <row r="106" spans="1:9" s="141" customFormat="1" ht="15.75" thickBot="1" x14ac:dyDescent="0.3">
      <c r="A106" s="223" t="s">
        <v>393</v>
      </c>
      <c r="B106" s="224"/>
      <c r="C106" s="224"/>
      <c r="D106" s="225"/>
      <c r="E106" s="170" t="s">
        <v>376</v>
      </c>
      <c r="F106" s="211"/>
      <c r="G106" s="211"/>
      <c r="H106" s="234">
        <v>1</v>
      </c>
      <c r="I106" s="212" t="s">
        <v>16</v>
      </c>
    </row>
    <row r="107" spans="1:9" s="146" customFormat="1" x14ac:dyDescent="0.25">
      <c r="A107" s="227" t="s">
        <v>394</v>
      </c>
      <c r="B107" s="228"/>
      <c r="C107" s="228"/>
      <c r="D107" s="229"/>
      <c r="E107" s="227"/>
      <c r="F107" s="230"/>
      <c r="G107" s="230"/>
      <c r="H107" s="230"/>
      <c r="I107" s="231"/>
    </row>
    <row r="108" spans="1:9" s="141" customFormat="1" x14ac:dyDescent="0.25">
      <c r="A108" s="155"/>
      <c r="B108" s="151"/>
      <c r="C108" s="151"/>
      <c r="D108" s="156"/>
      <c r="E108" s="155"/>
      <c r="F108" s="214"/>
      <c r="G108" s="214"/>
      <c r="H108" s="214"/>
      <c r="I108" s="196"/>
    </row>
    <row r="109" spans="1:9" s="141" customFormat="1" x14ac:dyDescent="0.25">
      <c r="A109" s="155"/>
      <c r="B109" s="151"/>
      <c r="C109" s="151"/>
      <c r="D109" s="156"/>
      <c r="E109" s="155"/>
      <c r="F109" s="214"/>
      <c r="G109" s="214"/>
      <c r="H109" s="214"/>
      <c r="I109" s="196"/>
    </row>
    <row r="110" spans="1:9" s="141" customFormat="1" x14ac:dyDescent="0.25">
      <c r="A110" s="155"/>
      <c r="B110" s="151"/>
      <c r="C110" s="151"/>
      <c r="D110" s="156"/>
      <c r="E110" s="155"/>
      <c r="F110" s="214"/>
      <c r="G110" s="214"/>
      <c r="H110" s="214"/>
      <c r="I110" s="196"/>
    </row>
    <row r="111" spans="1:9" s="141" customFormat="1" x14ac:dyDescent="0.25">
      <c r="A111" s="155"/>
      <c r="B111" s="151"/>
      <c r="C111" s="151"/>
      <c r="D111" s="156"/>
      <c r="E111" s="155"/>
      <c r="F111" s="214"/>
      <c r="G111" s="214"/>
      <c r="H111" s="214"/>
      <c r="I111" s="196"/>
    </row>
    <row r="112" spans="1:9" s="141" customFormat="1" x14ac:dyDescent="0.25">
      <c r="A112" s="155"/>
      <c r="B112" s="151"/>
      <c r="C112" s="151"/>
      <c r="D112" s="156"/>
      <c r="E112" s="155"/>
      <c r="F112" s="214"/>
      <c r="G112" s="214"/>
      <c r="H112" s="214"/>
      <c r="I112" s="196"/>
    </row>
    <row r="113" spans="1:9" s="141" customFormat="1" x14ac:dyDescent="0.25">
      <c r="A113" s="155"/>
      <c r="B113" s="151"/>
      <c r="C113" s="151"/>
      <c r="D113" s="156"/>
      <c r="E113" s="155"/>
      <c r="F113" s="214"/>
      <c r="G113" s="214"/>
      <c r="H113" s="214"/>
      <c r="I113" s="196"/>
    </row>
    <row r="114" spans="1:9" s="141" customFormat="1" ht="15.75" thickBot="1" x14ac:dyDescent="0.3">
      <c r="A114" s="180"/>
      <c r="B114" s="181"/>
      <c r="C114" s="181"/>
      <c r="D114" s="182"/>
      <c r="E114" s="180"/>
      <c r="F114" s="226"/>
      <c r="G114" s="226"/>
      <c r="H114" s="226"/>
      <c r="I114" s="197"/>
    </row>
    <row r="115" spans="1:9" s="146" customFormat="1" x14ac:dyDescent="0.25">
      <c r="A115" s="227" t="s">
        <v>395</v>
      </c>
      <c r="B115" s="228"/>
      <c r="C115" s="228"/>
      <c r="D115" s="229"/>
      <c r="E115" s="227"/>
      <c r="F115" s="230"/>
      <c r="G115" s="230"/>
      <c r="H115" s="230"/>
      <c r="I115" s="231"/>
    </row>
    <row r="116" spans="1:9" s="141" customFormat="1" x14ac:dyDescent="0.25">
      <c r="A116" s="155"/>
      <c r="B116" s="151"/>
      <c r="C116" s="151"/>
      <c r="D116" s="156"/>
      <c r="E116" s="155"/>
      <c r="F116" s="214"/>
      <c r="G116" s="214"/>
      <c r="H116" s="214"/>
      <c r="I116" s="196"/>
    </row>
    <row r="117" spans="1:9" s="141" customFormat="1" x14ac:dyDescent="0.25">
      <c r="A117" s="155"/>
      <c r="B117" s="151"/>
      <c r="C117" s="151"/>
      <c r="D117" s="156"/>
      <c r="E117" s="155"/>
      <c r="F117" s="214"/>
      <c r="G117" s="214"/>
      <c r="H117" s="214"/>
      <c r="I117" s="196"/>
    </row>
    <row r="118" spans="1:9" s="141" customFormat="1" x14ac:dyDescent="0.25">
      <c r="A118" s="155"/>
      <c r="B118" s="151"/>
      <c r="C118" s="151"/>
      <c r="D118" s="156"/>
      <c r="E118" s="155"/>
      <c r="F118" s="214"/>
      <c r="G118" s="214"/>
      <c r="H118" s="214"/>
      <c r="I118" s="196"/>
    </row>
    <row r="119" spans="1:9" s="141" customFormat="1" x14ac:dyDescent="0.25">
      <c r="A119" s="155"/>
      <c r="B119" s="151"/>
      <c r="C119" s="151"/>
      <c r="D119" s="156"/>
      <c r="E119" s="155"/>
      <c r="F119" s="214"/>
      <c r="G119" s="214"/>
      <c r="H119" s="214"/>
      <c r="I119" s="196"/>
    </row>
    <row r="120" spans="1:9" s="141" customFormat="1" x14ac:dyDescent="0.25">
      <c r="A120" s="155"/>
      <c r="B120" s="151"/>
      <c r="C120" s="151"/>
      <c r="D120" s="156"/>
      <c r="E120" s="155"/>
      <c r="F120" s="214"/>
      <c r="G120" s="214"/>
      <c r="H120" s="214"/>
      <c r="I120" s="196"/>
    </row>
    <row r="121" spans="1:9" s="141" customFormat="1" x14ac:dyDescent="0.25">
      <c r="A121" s="155"/>
      <c r="B121" s="151"/>
      <c r="C121" s="151"/>
      <c r="D121" s="156"/>
      <c r="E121" s="155"/>
      <c r="F121" s="214"/>
      <c r="G121" s="214"/>
      <c r="H121" s="214"/>
      <c r="I121" s="196"/>
    </row>
    <row r="122" spans="1:9" s="141" customFormat="1" ht="15.75" thickBot="1" x14ac:dyDescent="0.3">
      <c r="A122" s="180"/>
      <c r="B122" s="181"/>
      <c r="C122" s="181"/>
      <c r="D122" s="182"/>
      <c r="E122" s="180"/>
      <c r="F122" s="226"/>
      <c r="G122" s="226"/>
      <c r="H122" s="226"/>
      <c r="I122" s="197"/>
    </row>
    <row r="123" spans="1:9" s="141" customFormat="1" x14ac:dyDescent="0.25">
      <c r="A123" s="152"/>
      <c r="B123" s="153"/>
      <c r="C123" s="153"/>
      <c r="D123" s="153"/>
      <c r="E123" s="153"/>
      <c r="F123" s="168"/>
      <c r="G123" s="168"/>
      <c r="H123" s="168"/>
      <c r="I123" s="232"/>
    </row>
    <row r="124" spans="1:9" s="141" customFormat="1" x14ac:dyDescent="0.25">
      <c r="A124" s="152"/>
      <c r="B124" s="153"/>
      <c r="C124" s="153"/>
      <c r="D124" s="153"/>
      <c r="E124" s="153"/>
      <c r="F124" s="168"/>
      <c r="G124" s="168"/>
      <c r="H124" s="168"/>
      <c r="I124" s="232"/>
    </row>
  </sheetData>
  <mergeCells count="3">
    <mergeCell ref="E17:I17"/>
    <mergeCell ref="A21:D21"/>
    <mergeCell ref="A22:D2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view="pageBreakPreview" zoomScaleNormal="100" zoomScaleSheetLayoutView="100" workbookViewId="0">
      <selection activeCell="N16" sqref="N16"/>
    </sheetView>
  </sheetViews>
  <sheetFormatPr defaultRowHeight="12.75" x14ac:dyDescent="0.2"/>
  <cols>
    <col min="1" max="1" width="4.7109375" style="113" customWidth="1"/>
    <col min="2" max="2" width="5.7109375" style="68" hidden="1" customWidth="1"/>
    <col min="3" max="3" width="32.7109375" style="68" customWidth="1"/>
    <col min="4" max="4" width="14.7109375" style="114" customWidth="1"/>
    <col min="5" max="5" width="6.7109375" style="115" customWidth="1"/>
    <col min="6" max="6" width="13.7109375" style="68" customWidth="1"/>
    <col min="7" max="7" width="6.7109375" style="116" customWidth="1"/>
    <col min="8" max="8" width="13.7109375" style="68" customWidth="1"/>
    <col min="9" max="9" width="6.7109375" style="116" customWidth="1"/>
    <col min="10" max="10" width="13.7109375" style="68" customWidth="1"/>
    <col min="11" max="16384" width="9.140625" style="68"/>
  </cols>
  <sheetData>
    <row r="1" spans="1:10" ht="16.5" customHeight="1" x14ac:dyDescent="0.25">
      <c r="A1" s="280" t="s">
        <v>140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15.75" thickBot="1" x14ac:dyDescent="0.35">
      <c r="A2" s="69"/>
      <c r="B2" s="70"/>
      <c r="C2" s="71"/>
      <c r="D2" s="72"/>
      <c r="E2" s="73"/>
      <c r="F2" s="74"/>
      <c r="G2" s="75"/>
      <c r="H2" s="74"/>
      <c r="I2" s="73"/>
      <c r="J2" s="76"/>
    </row>
    <row r="3" spans="1:10" ht="13.5" thickBot="1" x14ac:dyDescent="0.25">
      <c r="A3" s="281" t="s">
        <v>142</v>
      </c>
      <c r="B3" s="282"/>
      <c r="C3" s="282"/>
      <c r="D3" s="282"/>
      <c r="E3" s="282"/>
      <c r="F3" s="282"/>
      <c r="G3" s="282"/>
      <c r="H3" s="282"/>
      <c r="I3" s="282"/>
      <c r="J3" s="283"/>
    </row>
    <row r="4" spans="1:10" s="44" customFormat="1" ht="15" customHeight="1" x14ac:dyDescent="0.2">
      <c r="A4" s="292" t="str">
        <f>Quantitativo!A5</f>
        <v>Serviços a serem executados para construção do Ecoponto</v>
      </c>
      <c r="B4" s="293"/>
      <c r="C4" s="293"/>
      <c r="D4" s="293"/>
      <c r="E4" s="293"/>
      <c r="F4" s="293"/>
      <c r="G4" s="293"/>
      <c r="H4" s="293"/>
      <c r="I4" s="293"/>
      <c r="J4" s="294"/>
    </row>
    <row r="5" spans="1:10" s="44" customFormat="1" x14ac:dyDescent="0.2">
      <c r="A5" s="269" t="s">
        <v>141</v>
      </c>
      <c r="B5" s="270"/>
      <c r="C5" s="270"/>
      <c r="D5" s="252">
        <f>Quantitativo!C6</f>
        <v>72.540000000000006</v>
      </c>
      <c r="E5" s="119" t="s">
        <v>12</v>
      </c>
      <c r="F5" s="119"/>
      <c r="G5" s="53"/>
      <c r="H5" s="56"/>
      <c r="I5" s="119"/>
      <c r="J5" s="120"/>
    </row>
    <row r="6" spans="1:10" ht="13.5" thickBot="1" x14ac:dyDescent="0.25">
      <c r="A6" s="84"/>
      <c r="B6" s="70"/>
      <c r="C6" s="85"/>
      <c r="D6" s="77"/>
      <c r="E6" s="78"/>
      <c r="F6" s="79"/>
      <c r="G6" s="80"/>
      <c r="H6" s="81"/>
      <c r="I6" s="82"/>
      <c r="J6" s="83"/>
    </row>
    <row r="7" spans="1:10" s="87" customFormat="1" ht="18" customHeight="1" x14ac:dyDescent="0.25">
      <c r="A7" s="284" t="str">
        <f>[1]QUANTITATIVO!A8</f>
        <v>Item</v>
      </c>
      <c r="B7" s="86"/>
      <c r="C7" s="286" t="str">
        <f>[1]QUANTITATIVO!C8</f>
        <v xml:space="preserve">Discriminação </v>
      </c>
      <c r="D7" s="288" t="str">
        <f>[1]QUANTITATIVO!K9</f>
        <v>Total</v>
      </c>
      <c r="E7" s="290" t="s">
        <v>143</v>
      </c>
      <c r="F7" s="291"/>
      <c r="G7" s="290" t="s">
        <v>144</v>
      </c>
      <c r="H7" s="291"/>
      <c r="I7" s="295" t="s">
        <v>145</v>
      </c>
      <c r="J7" s="296"/>
    </row>
    <row r="8" spans="1:10" s="87" customFormat="1" ht="18" customHeight="1" thickBot="1" x14ac:dyDescent="0.3">
      <c r="A8" s="285"/>
      <c r="B8" s="88"/>
      <c r="C8" s="287"/>
      <c r="D8" s="289"/>
      <c r="E8" s="89" t="s">
        <v>146</v>
      </c>
      <c r="F8" s="90" t="s">
        <v>147</v>
      </c>
      <c r="G8" s="89" t="s">
        <v>146</v>
      </c>
      <c r="H8" s="90" t="s">
        <v>147</v>
      </c>
      <c r="I8" s="91" t="s">
        <v>146</v>
      </c>
      <c r="J8" s="92" t="s">
        <v>147</v>
      </c>
    </row>
    <row r="9" spans="1:10" s="99" customFormat="1" ht="30" customHeight="1" x14ac:dyDescent="0.2">
      <c r="A9" s="93">
        <v>1</v>
      </c>
      <c r="B9" s="94"/>
      <c r="C9" s="118" t="str">
        <f>Orçamento!C7</f>
        <v>Serviços Preliminares</v>
      </c>
      <c r="D9" s="95">
        <f>Orçamento!G12</f>
        <v>7685.8035999999993</v>
      </c>
      <c r="E9" s="96">
        <v>1</v>
      </c>
      <c r="F9" s="95">
        <f>D9*E9</f>
        <v>7685.8035999999993</v>
      </c>
      <c r="G9" s="96"/>
      <c r="H9" s="95"/>
      <c r="I9" s="97"/>
      <c r="J9" s="98"/>
    </row>
    <row r="10" spans="1:10" s="99" customFormat="1" ht="30" customHeight="1" x14ac:dyDescent="0.2">
      <c r="A10" s="100">
        <v>2</v>
      </c>
      <c r="B10" s="101"/>
      <c r="C10" s="118" t="str">
        <f>Orçamento!C14</f>
        <v>Muro tipo alambrado</v>
      </c>
      <c r="D10" s="102">
        <f>Orçamento!G28</f>
        <v>17150.242864</v>
      </c>
      <c r="E10" s="103">
        <v>1</v>
      </c>
      <c r="F10" s="102">
        <f>D10*E10</f>
        <v>17150.242864</v>
      </c>
      <c r="G10" s="103"/>
      <c r="H10" s="102"/>
      <c r="I10" s="104"/>
      <c r="J10" s="105"/>
    </row>
    <row r="11" spans="1:10" s="99" customFormat="1" ht="30" customHeight="1" x14ac:dyDescent="0.2">
      <c r="A11" s="100">
        <v>3</v>
      </c>
      <c r="B11" s="101"/>
      <c r="C11" s="118" t="str">
        <f>Orçamento!C30</f>
        <v>Sanitários externos</v>
      </c>
      <c r="D11" s="102">
        <f>Orçamento!G93</f>
        <v>24832.326379999999</v>
      </c>
      <c r="E11" s="103">
        <v>0.5</v>
      </c>
      <c r="F11" s="102">
        <f>D11*E11</f>
        <v>12416.163189999999</v>
      </c>
      <c r="G11" s="103">
        <v>0.5</v>
      </c>
      <c r="H11" s="102">
        <f t="shared" ref="H11:H16" si="0">D11*G11</f>
        <v>12416.163189999999</v>
      </c>
      <c r="I11" s="104"/>
      <c r="J11" s="105"/>
    </row>
    <row r="12" spans="1:10" s="99" customFormat="1" ht="30" customHeight="1" x14ac:dyDescent="0.2">
      <c r="A12" s="100">
        <v>4</v>
      </c>
      <c r="B12" s="101"/>
      <c r="C12" s="118" t="str">
        <f>Orçamento!C95</f>
        <v>Muro de contenção</v>
      </c>
      <c r="D12" s="102">
        <f>Orçamento!G103</f>
        <v>12713.976054999999</v>
      </c>
      <c r="E12" s="103"/>
      <c r="F12" s="102"/>
      <c r="G12" s="103">
        <v>1</v>
      </c>
      <c r="H12" s="102">
        <f t="shared" si="0"/>
        <v>12713.976054999999</v>
      </c>
      <c r="I12" s="104"/>
      <c r="J12" s="105"/>
    </row>
    <row r="13" spans="1:10" s="99" customFormat="1" ht="30" customHeight="1" x14ac:dyDescent="0.2">
      <c r="A13" s="100">
        <v>5</v>
      </c>
      <c r="B13" s="101"/>
      <c r="C13" s="118" t="str">
        <f>Orçamento!C105</f>
        <v>Drenagem pluvial</v>
      </c>
      <c r="D13" s="102">
        <f>Orçamento!G113</f>
        <v>7835.3629999999994</v>
      </c>
      <c r="E13" s="103"/>
      <c r="F13" s="102"/>
      <c r="G13" s="103">
        <v>0.7</v>
      </c>
      <c r="H13" s="102">
        <f t="shared" si="0"/>
        <v>5484.7540999999992</v>
      </c>
      <c r="I13" s="104">
        <v>0.3</v>
      </c>
      <c r="J13" s="105">
        <f>D13*I13</f>
        <v>2350.6088999999997</v>
      </c>
    </row>
    <row r="14" spans="1:10" s="99" customFormat="1" ht="30" customHeight="1" x14ac:dyDescent="0.2">
      <c r="A14" s="100">
        <v>6</v>
      </c>
      <c r="B14" s="101"/>
      <c r="C14" s="118" t="str">
        <f>Orçamento!C115</f>
        <v>Ecoponto</v>
      </c>
      <c r="D14" s="102">
        <f>Orçamento!G178</f>
        <v>68050.136600000013</v>
      </c>
      <c r="E14" s="103">
        <v>0.1</v>
      </c>
      <c r="F14" s="102">
        <f>D14*E14</f>
        <v>6805.0136600000014</v>
      </c>
      <c r="G14" s="103">
        <v>0.3</v>
      </c>
      <c r="H14" s="102">
        <f t="shared" si="0"/>
        <v>20415.040980000002</v>
      </c>
      <c r="I14" s="104">
        <v>0.6</v>
      </c>
      <c r="J14" s="105">
        <f>D14*I14</f>
        <v>40830.081960000003</v>
      </c>
    </row>
    <row r="15" spans="1:10" s="99" customFormat="1" ht="30" customHeight="1" x14ac:dyDescent="0.2">
      <c r="A15" s="100">
        <v>7</v>
      </c>
      <c r="B15" s="101"/>
      <c r="C15" s="118" t="str">
        <f>Orçamento!C180</f>
        <v>Transbordo - Roll on Roll off</v>
      </c>
      <c r="D15" s="102">
        <f>Orçamento!G191</f>
        <v>9448.1703999999991</v>
      </c>
      <c r="E15" s="103"/>
      <c r="F15" s="102"/>
      <c r="G15" s="103">
        <v>0.4</v>
      </c>
      <c r="H15" s="102">
        <f t="shared" si="0"/>
        <v>3779.2681599999996</v>
      </c>
      <c r="I15" s="104">
        <v>0.6</v>
      </c>
      <c r="J15" s="105">
        <f>D15*I15</f>
        <v>5668.9022399999994</v>
      </c>
    </row>
    <row r="16" spans="1:10" s="99" customFormat="1" ht="30" customHeight="1" thickBot="1" x14ac:dyDescent="0.25">
      <c r="A16" s="100">
        <v>8</v>
      </c>
      <c r="B16" s="101"/>
      <c r="C16" s="118" t="str">
        <f>Orçamento!C193</f>
        <v xml:space="preserve">Complementação </v>
      </c>
      <c r="D16" s="102">
        <f>Orçamento!G221</f>
        <v>58121.810599999997</v>
      </c>
      <c r="E16" s="103"/>
      <c r="F16" s="102"/>
      <c r="G16" s="103">
        <v>0.3</v>
      </c>
      <c r="H16" s="102">
        <f t="shared" si="0"/>
        <v>17436.543179999997</v>
      </c>
      <c r="I16" s="104">
        <v>0.7</v>
      </c>
      <c r="J16" s="105">
        <f>D16*I16</f>
        <v>40685.267419999996</v>
      </c>
    </row>
    <row r="17" spans="1:10" s="111" customFormat="1" ht="30" customHeight="1" thickBot="1" x14ac:dyDescent="0.3">
      <c r="A17" s="277" t="s">
        <v>148</v>
      </c>
      <c r="B17" s="278"/>
      <c r="C17" s="279"/>
      <c r="D17" s="106">
        <f>SUM(D9:D16)</f>
        <v>205837.82949900001</v>
      </c>
      <c r="E17" s="107">
        <f>F17/$D17</f>
        <v>0.21403851479212202</v>
      </c>
      <c r="F17" s="108">
        <f>SUM(F9:F16)</f>
        <v>44057.223314000003</v>
      </c>
      <c r="G17" s="109">
        <f>H17/$D17</f>
        <v>0.3509838101229637</v>
      </c>
      <c r="H17" s="108">
        <f>SUM(H9:H16)</f>
        <v>72245.745664999995</v>
      </c>
      <c r="I17" s="109">
        <f>J17/$D17</f>
        <v>0.43497767508491414</v>
      </c>
      <c r="J17" s="110">
        <f>SUM(J9:J16)</f>
        <v>89534.860519999987</v>
      </c>
    </row>
    <row r="18" spans="1:10" s="111" customFormat="1" ht="30" customHeight="1" thickBot="1" x14ac:dyDescent="0.3">
      <c r="A18" s="277" t="s">
        <v>149</v>
      </c>
      <c r="B18" s="278"/>
      <c r="C18" s="279"/>
      <c r="D18" s="106">
        <f>D17</f>
        <v>205837.82949900001</v>
      </c>
      <c r="E18" s="107">
        <f>F18/D18</f>
        <v>0.21403851479212202</v>
      </c>
      <c r="F18" s="112">
        <f>F17</f>
        <v>44057.223314000003</v>
      </c>
      <c r="G18" s="109">
        <f>H18/D18</f>
        <v>0.56502232491508575</v>
      </c>
      <c r="H18" s="108">
        <f>F18+H17</f>
        <v>116302.968979</v>
      </c>
      <c r="I18" s="261">
        <f>J18/D18</f>
        <v>0.99999999999999989</v>
      </c>
      <c r="J18" s="108">
        <f>H18+J17</f>
        <v>205837.82949899998</v>
      </c>
    </row>
    <row r="20" spans="1:10" x14ac:dyDescent="0.2">
      <c r="J20" s="117"/>
    </row>
  </sheetData>
  <mergeCells count="12">
    <mergeCell ref="A18:C18"/>
    <mergeCell ref="A1:J1"/>
    <mergeCell ref="A3:J3"/>
    <mergeCell ref="A7:A8"/>
    <mergeCell ref="C7:C8"/>
    <mergeCell ref="D7:D8"/>
    <mergeCell ref="E7:F7"/>
    <mergeCell ref="G7:H7"/>
    <mergeCell ref="A4:J4"/>
    <mergeCell ref="A5:C5"/>
    <mergeCell ref="I7:J7"/>
    <mergeCell ref="A17:C17"/>
  </mergeCells>
  <pageMargins left="0.98425196850393704" right="0.39370078740157483" top="0.78740157480314965" bottom="0.39370078740157483" header="0" footer="0"/>
  <pageSetup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Orçamento</vt:lpstr>
      <vt:lpstr>Quantitativo</vt:lpstr>
      <vt:lpstr>Cronograma</vt:lpstr>
      <vt:lpstr>Orçamento!Titulos_de_impressao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2018-02-27T12:56:16Z</cp:lastPrinted>
  <dcterms:created xsi:type="dcterms:W3CDTF">2017-03-21T10:28:53Z</dcterms:created>
  <dcterms:modified xsi:type="dcterms:W3CDTF">2018-03-20T20:12:33Z</dcterms:modified>
</cp:coreProperties>
</file>